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5" windowWidth="11295" windowHeight="6495" activeTab="2"/>
  </bookViews>
  <sheets>
    <sheet name="Főösszesítő" sheetId="1" r:id="rId1"/>
    <sheet name="Statika" sheetId="54" r:id="rId2"/>
    <sheet name="Építészet" sheetId="50" r:id="rId3"/>
  </sheets>
  <definedNames>
    <definedName name="Munkanem_15" localSheetId="2">Építészet!$B$97</definedName>
    <definedName name="Munkanem_21" localSheetId="2">Építészet!$B$110</definedName>
    <definedName name="Munkanem_22" localSheetId="2">Építészet!$B$144</definedName>
    <definedName name="Munkanem_31" localSheetId="2">Építészet!$B$154</definedName>
    <definedName name="Munkanem_31" localSheetId="1">Statika!$B$65</definedName>
    <definedName name="Munkanem_32" localSheetId="2">Építészet!$B$185</definedName>
    <definedName name="Munkanem_33" localSheetId="2">Építészet!$B$195</definedName>
    <definedName name="Munkanem_33" localSheetId="1">Statika!$B$80</definedName>
    <definedName name="Munkanem_35" localSheetId="2">Építészet!$B$214</definedName>
    <definedName name="Munkanem_35" localSheetId="1">Statika!$B$91</definedName>
    <definedName name="Munkanem_36" localSheetId="2">Építészet!$B$266</definedName>
    <definedName name="Munkanem_39" localSheetId="2">Építészet!$B$285</definedName>
    <definedName name="Munkanem_41" localSheetId="2">Építészet!$B$295</definedName>
    <definedName name="Munkanem_42" localSheetId="2">Építészet!$B$326</definedName>
    <definedName name="Munkanem_42" localSheetId="1">Statika!$B$104</definedName>
    <definedName name="Munkanem_43" localSheetId="2">Építészet!$B$378</definedName>
    <definedName name="Munkanem_44" localSheetId="2">Építészet!$B$418</definedName>
    <definedName name="Munkanem_45" localSheetId="2">Építészet!$B$466</definedName>
    <definedName name="Munkanem_47" localSheetId="2">Építészet!$B$494</definedName>
    <definedName name="Munkanem_48" localSheetId="2">Építészet!$B$543</definedName>
    <definedName name="Munkanem_50" localSheetId="2">Építészet!$B$571</definedName>
    <definedName name="Munkanem_53" localSheetId="2">Építészet!$B$587</definedName>
    <definedName name="Munkanem_62" localSheetId="2">Építészet!$B$597</definedName>
    <definedName name="Munkanem_90" localSheetId="2">Építészet!$B$610</definedName>
    <definedName name="_xlnm.Print_Area" localSheetId="2">Építészet!$A$1:$H$618</definedName>
    <definedName name="_xlnm.Print_Area" localSheetId="0">Főösszesítő!$A$1:$I$54</definedName>
    <definedName name="_xlnm.Print_Area" localSheetId="1">Statika!$A$1:$H$113</definedName>
  </definedNames>
  <calcPr calcId="125725"/>
</workbook>
</file>

<file path=xl/calcChain.xml><?xml version="1.0" encoding="utf-8"?>
<calcChain xmlns="http://schemas.openxmlformats.org/spreadsheetml/2006/main">
  <c r="G580" i="50"/>
  <c r="H580"/>
  <c r="H97" i="54"/>
  <c r="G97"/>
  <c r="B80" l="1"/>
  <c r="B86" s="1"/>
  <c r="H83" l="1"/>
  <c r="H86" s="1"/>
  <c r="H28" s="1"/>
  <c r="G83"/>
  <c r="G86" s="1"/>
  <c r="G28" s="1"/>
  <c r="G88" l="1"/>
  <c r="G452" i="50" l="1"/>
  <c r="H450"/>
  <c r="H452" l="1"/>
  <c r="G450"/>
  <c r="H430"/>
  <c r="H427"/>
  <c r="H472"/>
  <c r="H487"/>
  <c r="H484"/>
  <c r="G427" l="1"/>
  <c r="G430"/>
  <c r="G487"/>
  <c r="G472"/>
  <c r="H469"/>
  <c r="G469"/>
  <c r="G484"/>
  <c r="A271"/>
  <c r="A331"/>
  <c r="G341" l="1"/>
  <c r="H341"/>
  <c r="H344"/>
  <c r="G344"/>
  <c r="G272"/>
  <c r="H272"/>
  <c r="G347"/>
  <c r="H207"/>
  <c r="G207"/>
  <c r="H204"/>
  <c r="G204"/>
  <c r="H347"/>
  <c r="H332"/>
  <c r="G332"/>
  <c r="A576" l="1"/>
  <c r="A579" s="1"/>
  <c r="H577" l="1"/>
  <c r="G577"/>
  <c r="H481"/>
  <c r="H448"/>
  <c r="G446"/>
  <c r="G444"/>
  <c r="H442"/>
  <c r="H440"/>
  <c r="G481" l="1"/>
  <c r="H446"/>
  <c r="H444"/>
  <c r="G448"/>
  <c r="G442"/>
  <c r="G440"/>
  <c r="H241"/>
  <c r="G241"/>
  <c r="G74" i="54" l="1"/>
  <c r="G71"/>
  <c r="H74"/>
  <c r="H71"/>
  <c r="G107" l="1"/>
  <c r="H107"/>
  <c r="H217" i="50" l="1"/>
  <c r="G217"/>
  <c r="G157"/>
  <c r="H157"/>
  <c r="G275" l="1"/>
  <c r="H275"/>
  <c r="H94" i="54" l="1"/>
  <c r="G94" l="1"/>
  <c r="A334" i="50"/>
  <c r="H335" l="1"/>
  <c r="G390"/>
  <c r="H390"/>
  <c r="G335"/>
  <c r="H478" l="1"/>
  <c r="G478" l="1"/>
  <c r="A423" l="1"/>
  <c r="H424"/>
  <c r="A426" l="1"/>
  <c r="A429" s="1"/>
  <c r="G424"/>
  <c r="A602" l="1"/>
  <c r="H603" l="1"/>
  <c r="G603"/>
  <c r="G298" l="1"/>
  <c r="H298"/>
  <c r="G561" l="1"/>
  <c r="G564"/>
  <c r="H564"/>
  <c r="H561"/>
  <c r="H558" l="1"/>
  <c r="G558"/>
  <c r="H356" l="1"/>
  <c r="G411"/>
  <c r="H411"/>
  <c r="G356"/>
  <c r="G359"/>
  <c r="H359"/>
  <c r="G198"/>
  <c r="H198"/>
  <c r="H160" l="1"/>
  <c r="G160"/>
  <c r="G307" l="1"/>
  <c r="G310"/>
  <c r="H310"/>
  <c r="H307"/>
  <c r="G506" l="1"/>
  <c r="G533"/>
  <c r="H533"/>
  <c r="H506"/>
  <c r="B104" i="54" l="1"/>
  <c r="B110" s="1"/>
  <c r="H475" i="50"/>
  <c r="G475"/>
  <c r="A474" l="1"/>
  <c r="G110" i="54"/>
  <c r="H110"/>
  <c r="H408" i="50"/>
  <c r="H269"/>
  <c r="G408"/>
  <c r="G393"/>
  <c r="H393"/>
  <c r="G269"/>
  <c r="H459"/>
  <c r="G459"/>
  <c r="H457"/>
  <c r="G457"/>
  <c r="H435"/>
  <c r="G435"/>
  <c r="A477" l="1"/>
  <c r="A480" s="1"/>
  <c r="G112" i="54"/>
  <c r="A483" i="50" l="1"/>
  <c r="A486" s="1"/>
  <c r="G521" l="1"/>
  <c r="H521"/>
  <c r="G515"/>
  <c r="H515"/>
  <c r="H503"/>
  <c r="G503"/>
  <c r="H288"/>
  <c r="G288"/>
  <c r="G188"/>
  <c r="G201"/>
  <c r="H188"/>
  <c r="G100"/>
  <c r="H201"/>
  <c r="H100"/>
  <c r="A548" l="1"/>
  <c r="A337"/>
  <c r="G350"/>
  <c r="G353"/>
  <c r="H353"/>
  <c r="H350"/>
  <c r="G329"/>
  <c r="H338"/>
  <c r="G338"/>
  <c r="G549"/>
  <c r="G166"/>
  <c r="G555"/>
  <c r="G552"/>
  <c r="H329"/>
  <c r="H166"/>
  <c r="H555"/>
  <c r="H552"/>
  <c r="H549"/>
  <c r="G546"/>
  <c r="H546"/>
  <c r="A340" l="1"/>
  <c r="A343" s="1"/>
  <c r="G536"/>
  <c r="G509"/>
  <c r="H536"/>
  <c r="H509"/>
  <c r="A346" l="1"/>
  <c r="A349" s="1"/>
  <c r="A551"/>
  <c r="A200" l="1"/>
  <c r="A352"/>
  <c r="A355" s="1"/>
  <c r="A203" l="1"/>
  <c r="A206" s="1"/>
  <c r="A554"/>
  <c r="A557" s="1"/>
  <c r="A560" s="1"/>
  <c r="A563" s="1"/>
  <c r="A358"/>
  <c r="A361" l="1"/>
  <c r="A364" s="1"/>
  <c r="A367" l="1"/>
  <c r="A370" s="1"/>
  <c r="B610" l="1"/>
  <c r="B616" s="1"/>
  <c r="A499"/>
  <c r="H530" l="1"/>
  <c r="G527"/>
  <c r="A502"/>
  <c r="A505" s="1"/>
  <c r="H613"/>
  <c r="H616" s="1"/>
  <c r="H64" s="1"/>
  <c r="G613"/>
  <c r="G616" s="1"/>
  <c r="G518"/>
  <c r="H518"/>
  <c r="G500"/>
  <c r="H500"/>
  <c r="H497"/>
  <c r="G497"/>
  <c r="G530" l="1"/>
  <c r="H527"/>
  <c r="A508"/>
  <c r="G618"/>
  <c r="G64"/>
  <c r="A383"/>
  <c r="A300"/>
  <c r="A511" l="1"/>
  <c r="G399"/>
  <c r="A386"/>
  <c r="A303"/>
  <c r="H384"/>
  <c r="H405"/>
  <c r="H387"/>
  <c r="H371"/>
  <c r="G524"/>
  <c r="G371"/>
  <c r="G365"/>
  <c r="H524"/>
  <c r="H365"/>
  <c r="H362"/>
  <c r="G362"/>
  <c r="H304"/>
  <c r="H313"/>
  <c r="H278"/>
  <c r="G384"/>
  <c r="G405"/>
  <c r="G387"/>
  <c r="G313"/>
  <c r="G304"/>
  <c r="G301"/>
  <c r="H301"/>
  <c r="G278"/>
  <c r="G250"/>
  <c r="H250"/>
  <c r="G253"/>
  <c r="H253"/>
  <c r="A514" l="1"/>
  <c r="A517" s="1"/>
  <c r="A306"/>
  <c r="A309" s="1"/>
  <c r="H399"/>
  <c r="A389" l="1"/>
  <c r="A520"/>
  <c r="A523" s="1"/>
  <c r="G259"/>
  <c r="H259"/>
  <c r="A219"/>
  <c r="A159" l="1"/>
  <c r="A392"/>
  <c r="A395" s="1"/>
  <c r="A526"/>
  <c r="A529" s="1"/>
  <c r="A312"/>
  <c r="A222"/>
  <c r="G226"/>
  <c r="G247"/>
  <c r="H256"/>
  <c r="G256"/>
  <c r="H226"/>
  <c r="H238"/>
  <c r="H247"/>
  <c r="G238"/>
  <c r="H232"/>
  <c r="G232"/>
  <c r="G172"/>
  <c r="G223"/>
  <c r="H223"/>
  <c r="G178"/>
  <c r="H172"/>
  <c r="H178"/>
  <c r="G175"/>
  <c r="G163"/>
  <c r="H163"/>
  <c r="G131"/>
  <c r="H169"/>
  <c r="G169"/>
  <c r="G137"/>
  <c r="H137"/>
  <c r="G125"/>
  <c r="G134"/>
  <c r="H134"/>
  <c r="H131"/>
  <c r="G128"/>
  <c r="G119"/>
  <c r="G116"/>
  <c r="H128"/>
  <c r="H119"/>
  <c r="H125"/>
  <c r="H122"/>
  <c r="H116"/>
  <c r="G122"/>
  <c r="G113"/>
  <c r="H113"/>
  <c r="G103"/>
  <c r="H103"/>
  <c r="A398" l="1"/>
  <c r="A401" s="1"/>
  <c r="A532"/>
  <c r="A535" s="1"/>
  <c r="A315"/>
  <c r="A318" s="1"/>
  <c r="G181"/>
  <c r="H512"/>
  <c r="G512"/>
  <c r="A225"/>
  <c r="A162"/>
  <c r="A115"/>
  <c r="A404" l="1"/>
  <c r="A407" s="1"/>
  <c r="G220"/>
  <c r="H220"/>
  <c r="H381"/>
  <c r="G381"/>
  <c r="H244"/>
  <c r="G244"/>
  <c r="H319"/>
  <c r="G319"/>
  <c r="B91" i="54"/>
  <c r="B100" s="1"/>
  <c r="A70"/>
  <c r="A73" s="1"/>
  <c r="B65"/>
  <c r="B77" s="1"/>
  <c r="A54"/>
  <c r="A14"/>
  <c r="A52" s="1"/>
  <c r="A12"/>
  <c r="A50" s="1"/>
  <c r="A11"/>
  <c r="A49" s="1"/>
  <c r="A10"/>
  <c r="A48" s="1"/>
  <c r="A2"/>
  <c r="A40" s="1"/>
  <c r="H1"/>
  <c r="H39" s="1"/>
  <c r="A1"/>
  <c r="A39" s="1"/>
  <c r="A410" i="50" l="1"/>
  <c r="H402"/>
  <c r="G402"/>
  <c r="H396"/>
  <c r="G396"/>
  <c r="A118"/>
  <c r="G100" i="54"/>
  <c r="G30" s="1"/>
  <c r="G68"/>
  <c r="G77" s="1"/>
  <c r="G32"/>
  <c r="H68"/>
  <c r="H77" s="1"/>
  <c r="H26" s="1"/>
  <c r="H32"/>
  <c r="H100"/>
  <c r="H30" s="1"/>
  <c r="H1" i="50"/>
  <c r="H71" s="1"/>
  <c r="H35" i="54" l="1"/>
  <c r="I27" i="1" s="1"/>
  <c r="A228" i="50"/>
  <c r="A231" s="1"/>
  <c r="A234" s="1"/>
  <c r="A237" s="1"/>
  <c r="A240" s="1"/>
  <c r="A165"/>
  <c r="A168" s="1"/>
  <c r="G79" i="54"/>
  <c r="G26"/>
  <c r="G35" s="1"/>
  <c r="G102"/>
  <c r="A1" i="50"/>
  <c r="A71" s="1"/>
  <c r="A171" l="1"/>
  <c r="A174" s="1"/>
  <c r="A177" s="1"/>
  <c r="A121"/>
  <c r="G37" i="54"/>
  <c r="H175" i="50" l="1"/>
  <c r="A124"/>
  <c r="A127" s="1"/>
  <c r="H27" i="1"/>
  <c r="H600" i="50"/>
  <c r="G600"/>
  <c r="H590"/>
  <c r="G590"/>
  <c r="H574"/>
  <c r="G574"/>
  <c r="H421"/>
  <c r="G421"/>
  <c r="H147"/>
  <c r="G147"/>
  <c r="B597"/>
  <c r="B606" s="1"/>
  <c r="B587"/>
  <c r="B593" s="1"/>
  <c r="B571"/>
  <c r="B583" s="1"/>
  <c r="B543"/>
  <c r="B567" s="1"/>
  <c r="B494"/>
  <c r="B539" s="1"/>
  <c r="B466"/>
  <c r="B490" s="1"/>
  <c r="B418"/>
  <c r="B462" s="1"/>
  <c r="B378"/>
  <c r="B414" s="1"/>
  <c r="B326"/>
  <c r="B374" s="1"/>
  <c r="B295"/>
  <c r="B322" s="1"/>
  <c r="B285"/>
  <c r="B291" s="1"/>
  <c r="B266"/>
  <c r="B281" s="1"/>
  <c r="B214"/>
  <c r="B262" s="1"/>
  <c r="B195"/>
  <c r="B210" s="1"/>
  <c r="B185"/>
  <c r="B191" s="1"/>
  <c r="B154"/>
  <c r="B181" s="1"/>
  <c r="B144"/>
  <c r="B150" s="1"/>
  <c r="B110"/>
  <c r="B140" s="1"/>
  <c r="B97"/>
  <c r="B106" s="1"/>
  <c r="A86"/>
  <c r="A14"/>
  <c r="A84" s="1"/>
  <c r="A12"/>
  <c r="A82" s="1"/>
  <c r="A11"/>
  <c r="A81" s="1"/>
  <c r="A10"/>
  <c r="A80" s="1"/>
  <c r="A2"/>
  <c r="A72" s="1"/>
  <c r="A130" l="1"/>
  <c r="A133" s="1"/>
  <c r="A102"/>
  <c r="G606"/>
  <c r="H606"/>
  <c r="H62" s="1"/>
  <c r="G593"/>
  <c r="H593"/>
  <c r="H60" s="1"/>
  <c r="H583"/>
  <c r="H58" s="1"/>
  <c r="G583"/>
  <c r="H567"/>
  <c r="H56" s="1"/>
  <c r="G567"/>
  <c r="G539"/>
  <c r="H539"/>
  <c r="H54" s="1"/>
  <c r="G490"/>
  <c r="H490"/>
  <c r="H52" s="1"/>
  <c r="G462"/>
  <c r="H462"/>
  <c r="H50" s="1"/>
  <c r="G414"/>
  <c r="H414"/>
  <c r="H48" s="1"/>
  <c r="G374"/>
  <c r="H374"/>
  <c r="H46" s="1"/>
  <c r="G322"/>
  <c r="H322"/>
  <c r="H44" s="1"/>
  <c r="H291"/>
  <c r="H42" s="1"/>
  <c r="G291"/>
  <c r="H281"/>
  <c r="H40" s="1"/>
  <c r="G281"/>
  <c r="G262"/>
  <c r="H262"/>
  <c r="H38" s="1"/>
  <c r="G210"/>
  <c r="H210"/>
  <c r="H36" s="1"/>
  <c r="H191"/>
  <c r="H34" s="1"/>
  <c r="G191"/>
  <c r="H181"/>
  <c r="H32" s="1"/>
  <c r="H150"/>
  <c r="H30" s="1"/>
  <c r="G150"/>
  <c r="G140"/>
  <c r="H140"/>
  <c r="H28" s="1"/>
  <c r="H106"/>
  <c r="H26" s="1"/>
  <c r="G106"/>
  <c r="A136" l="1"/>
  <c r="G62"/>
  <c r="G608"/>
  <c r="G60"/>
  <c r="G595"/>
  <c r="G58"/>
  <c r="G585"/>
  <c r="G56"/>
  <c r="G569"/>
  <c r="G54"/>
  <c r="G541"/>
  <c r="G52"/>
  <c r="G492"/>
  <c r="G50"/>
  <c r="G464"/>
  <c r="G48"/>
  <c r="G416"/>
  <c r="G46"/>
  <c r="G376"/>
  <c r="G44"/>
  <c r="G324"/>
  <c r="G42"/>
  <c r="G293"/>
  <c r="G40"/>
  <c r="G283"/>
  <c r="G38"/>
  <c r="G264"/>
  <c r="G36"/>
  <c r="G212"/>
  <c r="G34"/>
  <c r="G193"/>
  <c r="G32"/>
  <c r="G183"/>
  <c r="G30"/>
  <c r="G152"/>
  <c r="G28"/>
  <c r="G142"/>
  <c r="G26"/>
  <c r="G108"/>
  <c r="H67"/>
  <c r="I29" i="1" s="1"/>
  <c r="G67" i="50" l="1"/>
  <c r="G69" l="1"/>
  <c r="H29" i="1"/>
  <c r="H32" s="1"/>
  <c r="I32"/>
  <c r="H34" l="1"/>
  <c r="H36" s="1"/>
  <c r="H38" s="1"/>
  <c r="A243" i="50"/>
  <c r="A246" s="1"/>
  <c r="A249" l="1"/>
  <c r="A252" s="1"/>
  <c r="A255" l="1"/>
  <c r="A258" s="1"/>
  <c r="A274" l="1"/>
  <c r="A277" s="1"/>
  <c r="A432"/>
  <c r="A437" s="1"/>
  <c r="A454" l="1"/>
</calcChain>
</file>

<file path=xl/sharedStrings.xml><?xml version="1.0" encoding="utf-8"?>
<sst xmlns="http://schemas.openxmlformats.org/spreadsheetml/2006/main" count="508" uniqueCount="328">
  <si>
    <t>FŐÖSSZESÍTŐ</t>
  </si>
  <si>
    <t>Építészeti munkák</t>
  </si>
  <si>
    <t>Anyag</t>
  </si>
  <si>
    <t>m2</t>
  </si>
  <si>
    <t>MUNKANEMENKÉNTI ÖSSZESÍTŐ</t>
  </si>
  <si>
    <t>KÖLTSÉGVETÉS</t>
  </si>
  <si>
    <t>Díj</t>
  </si>
  <si>
    <t>TERVEZŐI KÖLTSÉGVETÉSI KIÍRÁS</t>
  </si>
  <si>
    <t>Áfa 27%:</t>
  </si>
  <si>
    <t>Nettó összesen:</t>
  </si>
  <si>
    <t>15. Zsaluzás és állványozás</t>
  </si>
  <si>
    <t>21. Irtás, föld és sziklamunka</t>
  </si>
  <si>
    <t>31. Helyszíni beton és vasbeton munka</t>
  </si>
  <si>
    <t>32. Előregyártott épületszerkezeti elem elhelyezése és szerelése</t>
  </si>
  <si>
    <t>33. Falazás és egyéb kőművesmunkák</t>
  </si>
  <si>
    <t>35. Ácsmunka</t>
  </si>
  <si>
    <t>36. Vakolás és rabicolás</t>
  </si>
  <si>
    <t>22. Szivárgó építés, alagcsövezés</t>
  </si>
  <si>
    <t>39. Szárazépítés</t>
  </si>
  <si>
    <t>41. Tetőfedés</t>
  </si>
  <si>
    <t>42. Aljzatkészítés, hideg- és melegburkolatok készítése</t>
  </si>
  <si>
    <t>43. Bádogozás</t>
  </si>
  <si>
    <t>44. Asztalosszerkezetek elhelyezése</t>
  </si>
  <si>
    <t>45. Lakatosszerkezetek elhelyezése</t>
  </si>
  <si>
    <t>47. Felületképzés</t>
  </si>
  <si>
    <t>48. Szigetelés</t>
  </si>
  <si>
    <t>Megjegyzések:</t>
  </si>
  <si>
    <t>50. Beépített berendezési tárgyak</t>
  </si>
  <si>
    <t>62. Kőburkolat készítése</t>
  </si>
  <si>
    <t>ÉPÍTÉSZETI MUNKÁK</t>
  </si>
  <si>
    <t>53. Közmű csatornaépítés</t>
  </si>
  <si>
    <t xml:space="preserve"> - Kivitelezői észrevételek a tervezői kiírástól elkülönítve és külön összesítve szerepeltetendők.</t>
  </si>
  <si>
    <t>Tételszám, tétel megnevezése</t>
  </si>
  <si>
    <t>Anyag összesen</t>
  </si>
  <si>
    <t>Menny.</t>
  </si>
  <si>
    <t>Ssz.</t>
  </si>
  <si>
    <t>Díj 
összesen</t>
  </si>
  <si>
    <t>Díj egységre</t>
  </si>
  <si>
    <t>Összesen:</t>
  </si>
  <si>
    <t>Munkanem összesen:</t>
  </si>
  <si>
    <t>Bruttó összesen:</t>
  </si>
  <si>
    <t>Munkanem megnevezése</t>
  </si>
  <si>
    <t>Díj összesen</t>
  </si>
  <si>
    <t>Anyag egységár</t>
  </si>
  <si>
    <t>Egys.</t>
  </si>
  <si>
    <t xml:space="preserve">   a műszaki leírásban és a tervekben meghatározottak az irányadók.</t>
  </si>
  <si>
    <t xml:space="preserve"> - Ajánlattevőnek a költségvetési kiírást a műszaki leírással és a tervekkel összevetve, műszakilag és mennyiségileg ellenőriznie kell, eltérés esetén</t>
  </si>
  <si>
    <t xml:space="preserve"> - A tételek árazásakor az egységárnak tartalmaznia kell minden fő- és segédanyagot, azok szállítási és anyagigazgatási költségét; előkészítő és</t>
  </si>
  <si>
    <t xml:space="preserve">   részmunkát, ill. gyártási és elhelyezési/szerelési költséget, segédeszközt, amely a munkafolyamat teljeskörű elvégzéséhez szükséges.</t>
  </si>
  <si>
    <t xml:space="preserve"> - A költségvetésben szereplő gyártó és/vagy típus megjelölés csak a műszaki tartalom és követelmény egyértelmű meghatározása érdekében</t>
  </si>
  <si>
    <t xml:space="preserve">   történt, Ajánlattevő ajánlatában más olyan terméket is szerepeltethet, amely a megnevezettel műszakilag és minőségileg egyenértékű. Ebben az </t>
  </si>
  <si>
    <t xml:space="preserve">   esetben a költségvetési tétel szövege után - jól látható módon - köteles feltüntetni a megajánlott, egyenértékű termék konkrét megnevezését.</t>
  </si>
  <si>
    <t>Tervező: ÁSZÁRI Iparfejlesztő Kft.</t>
  </si>
  <si>
    <t>Cím: 1061 Budapest, Anker köz 2-4.</t>
  </si>
  <si>
    <t>KINCSEM NEMZETI LÓVERSENY ÉS LOVAS STRATÉGIAI KFT.</t>
  </si>
  <si>
    <t>ALAGI TRÉNINGKÖZPONT</t>
  </si>
  <si>
    <t>MŰEMLÉKI FELÚJÍTÁSI MUNKÁI</t>
  </si>
  <si>
    <t>M15-001-2</t>
  </si>
  <si>
    <t>15-012-21.1-0023003</t>
  </si>
  <si>
    <t>db</t>
  </si>
  <si>
    <t>Homlokzati keretállványok, fém keretvázból, szintenkénti pallóterítéssel, korláttal, lábdeszkával, 0,75-1,20 m padlószélességgel, munkapadló távolság 2,50 m, 2,00 kN/m² terhelhetőséggel, állványépítés MSZ és alkalmazástechnikai kézikönyv szerint, 6,00 m munkapadló magasságig KRAUSE Stabilo homlokzati keretállvány 0,75 m padlószélességgel, 6,00 m munkapadló magasságig, véghomlokzatok</t>
  </si>
  <si>
    <t>10 m2</t>
  </si>
  <si>
    <t>21-001-7.1</t>
  </si>
  <si>
    <t>Gyomirtás, 5 kg/m³ hígítású vegyszerrel</t>
  </si>
  <si>
    <t>21-001-13.1.1-0631101</t>
  </si>
  <si>
    <t>21-004-2.1.1</t>
  </si>
  <si>
    <t>m3</t>
  </si>
  <si>
    <t>21-004-4.1.2-0120701</t>
  </si>
  <si>
    <t>Talajjavító réteg készítése vonalas létesítményeknél, 3,00 m szélességig vagy építményen belül, osztályozatlan kavicsból Természetes szemmegoszlású kavics, THK 0/32 O-TT, Nyékládháza</t>
  </si>
  <si>
    <t>Füvesítés sík felületen talaj-előkészítéssel, gépi erővel, KITE PÁZSIT fűmagkeverék, 40-50 dkg/10 m2 (kétoldalt és hátul, 5 m-es sávban)</t>
  </si>
  <si>
    <t>21-008-2.2.3</t>
  </si>
  <si>
    <t>Tömörítés bármely tömörítési osztályban gépi erővel, kis felületen, tömörségi fok: 95%</t>
  </si>
  <si>
    <t>M21-011-3.1.1</t>
  </si>
  <si>
    <t>Fejtett föld mozgatása I-IV. osztályú talajban, géppel, 50 m távolságig, kiemelet föld anyagmozgatása épület körüli tereprendezéshez</t>
  </si>
  <si>
    <t>M21-011-11.4</t>
  </si>
  <si>
    <t>Építési törmelék konténeres elszállítása, lerakása, lerakóhelyi díjjal, 6,0 m³-es konténerbe (laza m3-ben megadva)</t>
  </si>
  <si>
    <t>21-011-12</t>
  </si>
  <si>
    <t>Munkahelyi depóniából építési törmelék konténerbe rakása, kézi erővel, önálló munka esetén elszámolva, konténer szállítás nélkül</t>
  </si>
  <si>
    <t>K31-032-1.10-0118023</t>
  </si>
  <si>
    <t>Technológiai fólia, elválasztó réteg vízszintes felületen, rögzítés nélkül, 10 cm laza átlapolással fektetve, egy réteg minimum Polietilén agrofólia 0,4 mm vtg., kavicságyazaton</t>
  </si>
  <si>
    <t>22-005-20</t>
  </si>
  <si>
    <t>t</t>
  </si>
  <si>
    <t>31-001-2-0452004</t>
  </si>
  <si>
    <t>K31-051-20</t>
  </si>
  <si>
    <t>Földalatti szikkasztó készítése, földmunkával, kulé kavics feltöltéssel, 250g/m2-es geotextília elválasztó réteggel, földvisszatöltéssel lefedve, 1,0 m3/db</t>
  </si>
  <si>
    <t>Beton vízelvezető vályú készítése, előregyártott kivitelben, C25/30 minőségű fagyálló betonból, 44/44 cm-es tömbből kivájt Ø30 cm-es félgömb vályúöböl, 36/54 cm-es kivezető résszel ,12 cm széles vályúval</t>
  </si>
  <si>
    <t>K31-051-10</t>
  </si>
  <si>
    <t>Szerkezeti hézag, repedés, üreg kitöltése, hézagkitöltő vagy tömítő kittel, 10-40 mm szélesség- és mélységben, hézagkiöntő bitumennel kitöltve</t>
  </si>
  <si>
    <t>fm</t>
  </si>
  <si>
    <t>35-000-2.1</t>
  </si>
  <si>
    <t>Tetőlécezés bontása bármely egyszeres hornyolt cserépfedés alatt</t>
  </si>
  <si>
    <t>35-000-4</t>
  </si>
  <si>
    <t>Tetődeszkázat bontása, ereszburkolat</t>
  </si>
  <si>
    <t>m</t>
  </si>
  <si>
    <t>Tetőszerkezet oromdeszka bontása</t>
  </si>
  <si>
    <t>M35-000-5.5</t>
  </si>
  <si>
    <t>Páraáteresztő, vízzáró alátétfólia, alátétfedés, vagy alátétszigetelés terítése 15 cm-es átfedéssel (ellenléc külön tételben számolandó) ragasztóval vagy ragasztószalaggal folytonosítva, DÖRKEN DELTA VENT-N, páraáteresztő tetőfólia, 1,5x50 m</t>
  </si>
  <si>
    <t>M35-003-1.6</t>
  </si>
  <si>
    <t>35-003-3-0410051</t>
  </si>
  <si>
    <t>35-004-1.3</t>
  </si>
  <si>
    <t>Deszkázás ereszdeszkázás gyalult, hornyolt deszkával, hajópadlóval, Fenyő hajópadló, 19 mm vtg.</t>
  </si>
  <si>
    <t>K35-000-9.10</t>
  </si>
  <si>
    <t>35-011-1.3.1-0211271</t>
  </si>
  <si>
    <t>K35-090-100</t>
  </si>
  <si>
    <t>K35-007-1.3</t>
  </si>
  <si>
    <t>K35-006-10</t>
  </si>
  <si>
    <t>36-090-1.1.1</t>
  </si>
  <si>
    <t>Vakolatjavítás oldalfalon, tégla-, beton-, kőfelületen vagy építőlemezen, a meglazult, sérült vakolat előzetes leverésével, hiánypótlás 5% alatt</t>
  </si>
  <si>
    <t>M41-000-4</t>
  </si>
  <si>
    <t>Cserépfedés bontása (bármely rendszerű), deponálása raklapokra és elszállítása Megrendelő által kijelölt helyre 5 km-en belül</t>
  </si>
  <si>
    <t>41-003-21.2-0115161</t>
  </si>
  <si>
    <t>Egyszeres fedés húzott, hornyolt tetőcserepekkel, 41-45° tetőhajlásszög között, minden második cserép rögzítésével, TONDACH Hornyolt ívesvágású kerámia alapcserép, 21x40 cm, téglavörös</t>
  </si>
  <si>
    <t>41-003-29.3-0115318</t>
  </si>
  <si>
    <t>Egyszeres húzott, hornyolt  tetőcserép fedésnél, taréjgerinc készítése kúpcseréppel, kúpcseréprögzítővel, gerincszellőző-szalaggal, fésűs gerincelemmel vagy kúpalátéttel, TONDACH Sajtolt sima gerinccserép gerincrögzítővel, kerámia, 43x25/21,5 cm, téglavörös</t>
  </si>
  <si>
    <t>41-003-29.21-0115163</t>
  </si>
  <si>
    <t>Egyszeres húzott, hornyolt  tetőcserép fedésnél, szellőzőcserép elhelyezése, TONDACH Hornyolt ívesvágású kerámia szellőzőcserép, 21x40 cm, téglavörös</t>
  </si>
  <si>
    <t>41-003-29.22-0194061</t>
  </si>
  <si>
    <t>Egyszeres húzott, hornyolt  tetőcserép fedésnél, szellőzőelem, szellőzőszalag vagy lezárófésű elhelyezése eresznél, TONDACH műanyag szellőzőszalag 100 mm</t>
  </si>
  <si>
    <t>Egyszeres húzott, hornyolt  tetőcserép fedésnél, hófogó- és biztonsági rendszer kiegészítők  elhelyezése tetőfelületen, TONDACH fém hófogó hornyolt tetőcseréphez C 380</t>
  </si>
  <si>
    <t>43-000-1</t>
  </si>
  <si>
    <t>Függőereszcsatorna bontása, 50 cm kiterített szélességig</t>
  </si>
  <si>
    <t>43-000-5</t>
  </si>
  <si>
    <t>Lefolyó csatorna bontása 50 cm kiterített szélességig</t>
  </si>
  <si>
    <t>43-000-7</t>
  </si>
  <si>
    <t>Szegélyek, párkány könyöklő bontása, 100 cm kiterített szélességig</t>
  </si>
  <si>
    <t>M42-090-2.2.1</t>
  </si>
  <si>
    <t>Tégla padlóburkolat javítása, élére állított kisméretű téglaburkolat, téglák egyenkénti kivésése, pótlása, Klinker térburkoló tégla 25x12x6,5 cm cementhabarcs ágyazatba, fugázva, előirányzat: a teljes felület 5%-a</t>
  </si>
  <si>
    <t>42-091-1.1</t>
  </si>
  <si>
    <t>Faragott kő és téglaburkolat tisztítása; Nagyszilárdságú kisméretű téglából készült padlóburkolat tisztítása JOS eljárással, 2.5-3.0 bar üstnyomással</t>
  </si>
  <si>
    <t>M42-090-9.2.3</t>
  </si>
  <si>
    <t>M42-090-1.1</t>
  </si>
  <si>
    <t>42-091-1.4</t>
  </si>
  <si>
    <t>Faragott kő és téglaburkolat tisztítása; Falburkoló téglából falazott falburkolat tisztítása JOS eljárással, 2.2-2.5 bar üstnyomással</t>
  </si>
  <si>
    <t>47-000-1.1.1.1</t>
  </si>
  <si>
    <t>Belső festéseknél felület előkészítése, részmunkák; többrétegű meszelés lekaparása bármilyen padozatú helyiségben, tagolatlan felületen</t>
  </si>
  <si>
    <t>M47-000-1.21.6.1.1-0419502</t>
  </si>
  <si>
    <t>47-031-3.1.6.2</t>
  </si>
  <si>
    <t>47-031-3.12.2.1</t>
  </si>
  <si>
    <t>K47-000-7.5</t>
  </si>
  <si>
    <t>90. Takarítási munkák</t>
  </si>
  <si>
    <t>Padlások takarítása, letaposott széna felszedése, lehordása, padlás seprése</t>
  </si>
  <si>
    <t>M90-001-6</t>
  </si>
  <si>
    <t>47-000-4.4.4.1</t>
  </si>
  <si>
    <t>K47-021-102</t>
  </si>
  <si>
    <t>Hegesztett betonacél háló szerelése tartószerkezetbe FERALPI 8K1515 építési síkháló; 5,00 x 2,15 m; 150 x 150 mm osztással Ø 8,00 / 8,00 BHB55.50, vasalt aljzat</t>
  </si>
  <si>
    <t>21-003-8.1.2.1.2</t>
  </si>
  <si>
    <t>48-002-1.1.1.1.1-0099073</t>
  </si>
  <si>
    <t>Talajnedvesség elleni szigetelés; Bitumenes lemez szigetelés aljzatának kellősítése, egy rétegben, vízszintes felületen, oldószeres hideg bitumenmázzal (száraz felületen), ICOPAL SIPLAST PRIMERŽ Speed SBS oldószeres bitumenes alapozó</t>
  </si>
  <si>
    <t>48-002-1.3.3.1-0415020</t>
  </si>
  <si>
    <t>Talajnedvesség elleni szigetelés; Padlószigetelés, két rétegben, minimum 3,0 mm vastag oxidált bitumenes lemezzel, aljzathoz foltonként vagy sávokban olvasztásos ragasztással, átlapolásoknál és egymáshoz teljes felületű hegesztéssel fektetve, ISO-LINE GRUND 3,5 üvegfátyol hordozórétegű, 3 mm névleges vastagságú oxidált bitumenes lemez</t>
  </si>
  <si>
    <t>Födém; Padló hőszigetelő anyag elhelyezése, vízszintes felületen, aljzatbeton alá, úsztató rétegként, expandált polisztirolhab lemezzel, AT-N100 1000x500x50 mm EPS szigetelő lemez, 10 mm vtg. AT-PE peremszigeteléssel</t>
  </si>
  <si>
    <t>M48-007-41.1.1.1.2-0113045</t>
  </si>
  <si>
    <t>48-007-56.1.3.1-0113544</t>
  </si>
  <si>
    <t>Alátét- és elválasztó rétegek beépítése, védőlemez-, műanyagfátyol-, fólia vagy műanyagfilc egy rétegben, átlapolással, rögzítés nélkül, padló, födém szigeteléseknél, vízszintes felületen, AUSTROTHERM polietilén technológiai fólia, 0,09 mm vastagságú, 2 m szélességű</t>
  </si>
  <si>
    <t>31-030-11.2.1.1-0121110</t>
  </si>
  <si>
    <t>Beton aljzat készítése helyszínen kevert betonból, kisgépes, betonszivattyú továbbítással és kézi bedolgozással, merev aljzatra, tartószerkezetre léccel lehúzva, kavicsbetonból, C 8/10 - C 16/20 kissé képlékeny konzisztenciájú betonból, 6 cm vastagságig, C16/20 - X0b(H) kissé képlékeny kavicsbeton keverék</t>
  </si>
  <si>
    <t>M42-012-1.1.1.1.1.2-0313111</t>
  </si>
  <si>
    <t>Fal-, pillér-, oszlopburkolat készítése beltérben, beton, vakolt, gipszkarton alapfelületen, vagy kenhető szigetelésre, mázas kerámiával, kötésben vagy hálósan, 3-5 mm vtg. ragasztóba rakva, 1-10 mm fugaszélességgel, 10x10 - 20x20 cm közötti lapmérettel, MAPEI Adesilex P9 flexibilis ragasztóhabarcs, szürke, Ultracolor Plus fugázó</t>
  </si>
  <si>
    <t>M42-022-1.1.1.2.1.1-0313116</t>
  </si>
  <si>
    <t>Padlóburkolat készítése, beltérben, beton alapfelületen, vagy kenhető szigetelésre, gres, kőporcelán lappal, kötésben vagy hálósan, 3-5 mm vtg. ragasztóba rakva, 1-10 mm fugaszélességgel, 20x20 - 40x40 cm közötti lapmérettel, MAPEI Keraflex flexibilis ragasztóhabarcs, szürke, Ultracolor Plus fugázó, 30/30 cm méretű greslap</t>
  </si>
  <si>
    <t>42-071-4-0150612</t>
  </si>
  <si>
    <t>Kiegészítő profil elhelyezése falburkolatok külső sarkainak védelméreszimmetrikus, asszimmetrikus kialakítással, műanyagból, szinterezett alumíniumból,eloxált alumíniumból, fényes, matt, szálcsiszolt alumíniumból,vagy fényes és szálcsiszolt rozsdamentes acélból,3-15 mm vastagsági mérettel, Schlüter-JOLLY-P 2,5m, "L" PVC élvédő prof.  H=8mm, fehér Rendelési szám: W80</t>
  </si>
  <si>
    <t>42-073-1.1-0313175</t>
  </si>
  <si>
    <t>Dilatációs és csatlakozó fuga kitöltése, szilikon alapú elasztikus tömítő anyaggal, 5 mm szélesség- és mélységben, MAPEI Mapesil AC Oldószermentes, ecetsavas, penészedésálló szilikon hézagkitöltőanyag</t>
  </si>
  <si>
    <t>33-011-1.1.2.1.2.1.1-2132106</t>
  </si>
  <si>
    <t>Válaszfal építése, égetett agyag-kerámia termékekből, nútféderes elemekből, 100 mm falvastagságban, 500x238x100 mm-es méretű válaszfallapból, falazó, cementes mészhabarcsba falazva POROTHERM 10 N+F válaszfallap, 500x238x100 mm, M 1 (Hf10-mc) falazó, cementes mészhabarcs</t>
  </si>
  <si>
    <t>32-002-1.1.1-0120010</t>
  </si>
  <si>
    <t>Előregyártott azonnal terhelhető nyílásáthidaló elhelyezése (válaszfal áthidalók is), tartószerkezetre, csomóponti kötés nélkül, falazat szélességű áthidaló elemekből vagy több elem egymás mellé sorolásával, a teherhordó falváll előkészítésével, kiegészítő hőszigetelés elhelyezése nélkül, 0,10 t/db tömegig, égetett agyag-kerámia köpenyes nyílásáthidaló, POROTHERM A-10 kerámia burkolatú nyílásáthidaló, válaszfalhoz, 1,00 m</t>
  </si>
  <si>
    <t>35-003-1.1-0410024</t>
  </si>
  <si>
    <t>Tetőlécezés hornyolt cserépfedés alá, Fenyő tetőléc 3-6,5 m 25x50 mm, lángmentesítéssel, gomba és rovarkártevő elleni védelemmel</t>
  </si>
  <si>
    <t>Gerincléc elhelyezése gerincléctartóra, taréjgerinc- és élgerincképzésnél, Tetőléc 2-6.5 m hosszú 30/32x48/50 mm, lángmentesítéssel, gomba és rovarkártevő elleni védelemmel</t>
  </si>
  <si>
    <t>Fafödémek, födémburkolat párnafákon, 50 mm vastag, nútolt, felül gyalult palló terítés, 80-100 cm-ként elhelyezett 7,5/15 cm-es párnafákon, lángmentesítéssel, gomba és rovarkártevő elleni védelemmel</t>
  </si>
  <si>
    <t>35-002-4.2-0115003</t>
  </si>
  <si>
    <t>M39-005-2.2.1-0120021</t>
  </si>
  <si>
    <t>Szabadon álló előtétfal készítése, ásványgyapot szigetelőanyag kitöltéssel, csavarfejek és illesztések glettelve (Q2), 2 rtg. gipszkarton borítással, CW 50-06 mm vtg. tartóvázzal, 2 rtg. RIGIPS RBI 12,5 mm vtg. impregnált építőlemez, ásványi szálas hőszigetelés 50 mm vtg.</t>
  </si>
  <si>
    <t>47-000-1.99.1.2.1.1-0218023</t>
  </si>
  <si>
    <t>Belső festéseknél felület előkészítése, részmunkák; felület glettelése zsákos kiszerelésű anyagból (alapozóval, sarokvédelemmel), bármilyen padozatú helyiségben, vakolt felületen, 1,5 mm vastagságban tagolatlan felületen, RIGIPS RIMANO 0-3 belsőtéri nagyszilárdságú glettelőgipsz</t>
  </si>
  <si>
    <t>47-010-2.1.1-0151801</t>
  </si>
  <si>
    <t>Enyhén nedvszívó vagy sima falfelületek  tapadásközvetítő alapozása, vizes-diszperziós akril bázisú alapozóval, tagolatlan felületen, Héra falfix vizes diszperziós mélyalapozó</t>
  </si>
  <si>
    <t>47-011-15.1.1.1-0151171</t>
  </si>
  <si>
    <t>Diszperziós festés műanyag bázisú vizes-diszperziós  fehér vagy gyárilag színezett festékkel, új vagy régi lekapart, előkészített alapfelületen, vakolaton, két rétegben, tagolatlan sima felületen, Héra diszperziós belső falfesték, fehér</t>
  </si>
  <si>
    <t>K44-090-100</t>
  </si>
  <si>
    <t>Tetőlécezés tetőfelület ellenlécezésének elkészítése, Fenyő zárléc 3-6 m 50x50 mm, lángmentesítéssel, gomba és rovarkártevő elleni védelemmel, a szarufákra bitumenes csupaszlemez elválasztó réteg beépítése szükséges</t>
  </si>
  <si>
    <t>Külső fafelületek alapmázolása, színtelen műgyantalakkal vagy színes lazúr bevonóanyaggal, tagolt felületen, Tikkurila Valtti Base oldószeres favédőszer alapozó</t>
  </si>
  <si>
    <t>Külső fafelületek lazúrozása, gyalult felületen, oldószeres lazúrral, két rétegben, tagolatlan felületen, Tikkurila Valtti Satin oldószeres lazúr, kékes-zöld színben</t>
  </si>
  <si>
    <t>Pillérek, gépalapok, oszlopok, aknák, munkagödrök, pincetömbök kiemelése, 1 m padka hagyással, kétoldalra kiemelve, depóniába vagy szállítóeszközre rakva, száraz, földnedves talajban, 10,01-50,00 m2 alapterület között, 1,50 m mélységig, III. fejtési talajosztályban, tükörkiemelés téglaburkolatnál és járdánál</t>
  </si>
  <si>
    <t>Sávalap, talpgerenda kétoldalas zsaluzása fa zsaluzattal, max. 0,8 m magasságig, téglaburkolat és járda beton szegélygerenda zsaluzata</t>
  </si>
  <si>
    <t>Vasalt aljzat készítése helyszínen kevert, C16/20 minőségű betonból, C16/20-X0v(H)-24-F2 kavicsbeton keverék, téglaburkolatnál és járdánál szegélygerendával</t>
  </si>
  <si>
    <t>K31-051-22</t>
  </si>
  <si>
    <t>K45-090-100</t>
  </si>
  <si>
    <t>Függőereszcsatorna szerelése, félkörszelvényű, bármilyen kiterített szélességben, minősített ötvözött horganylemezből, RHEINZINK prePATINA blue-grey felületű QUALITY ZINC minőségű félkörszelvényű függő ereszcsatorna 0,70 mm vtg, 333 mm, a szereléshez szükséges kiegészítő elemekkel (pl. rögzítőelem, véglemez, sarokelem, bertolkollóelem)</t>
  </si>
  <si>
    <t>Lefolyócső szerelése kör keresztmetszettel, bármilyen kiterített szélességgel, minősített ötvözött horganylemezből, RHEINZINK prePATINA blue-grey felületű QUALITY ZINC minőségű körszelvényű lefolyócső, 0,65 mm vtg, 100 mm, a szereléshez szükséges kiegészítő elemekkel (pl. rögzítőelem, hattyúnyak, csőív, kifolyóelem)</t>
  </si>
  <si>
    <t>M43-001-2.1.2-0148212</t>
  </si>
  <si>
    <t>M43-002-1.1-0148302</t>
  </si>
  <si>
    <t>M43-002-11.1-0148317</t>
  </si>
  <si>
    <t>43-003-1.1.1.1-0993184</t>
  </si>
  <si>
    <t>43-003-2.1.1-0993186</t>
  </si>
  <si>
    <t>43-003-4.1.1.1-0993186</t>
  </si>
  <si>
    <t>Falszegély szerelése keményhéjalású tetőhöz, minősített ötvözött horganylemezből, 33 cm kiterített szélességig, RHEINZINK QUALITY ZINC minőségű titáncink lemezből szegély 0,7 mm vtg., kiterített szélesség: 301-350 mm, prePATINA blue-grey felületű</t>
  </si>
  <si>
    <t>Oromszegély szerelése, minősített ötvözött horganylemezből, 33 cm kiterített szélességig, RHEINZINK QUALITY ZINC minőségű titáncink lemezből szegély 0,7 mm vtg., kiterített szélesség: 301-350 mm, prePATINA blue-grey felületű</t>
  </si>
  <si>
    <t>Ereszszegély szerelése keményhéjalású tetőhöz, minősített ötvözött horganylemezből, 40 cm kiterített szélességig, RHEINZINK QUALITY ZINC minőségű titáncink lemezből szegély 0,7 mm vtg., kiterített szélesség: 201-250 mm, prePATINA blue-grey felületű</t>
  </si>
  <si>
    <t>41-003-29.31-0194019</t>
  </si>
  <si>
    <t>Sávos szalagfedések; Sima fémlemez fedés készítése lemezszalagból, kettős állókorcos kivitelben, RHEINZINK prePATINA blue-grey felületű QUALITY ZINC minőségű lemezszalag 570x0,7 mm vtg., korctömítő szalaggal, szénaledobó lefedése, rögzítő szegéllyel együtt</t>
  </si>
  <si>
    <t>klt</t>
  </si>
  <si>
    <t>M35-080-4.2</t>
  </si>
  <si>
    <t>SZERKEZETI MUNKÁK</t>
  </si>
  <si>
    <t>Szerkezeti munkák</t>
  </si>
  <si>
    <t>Tér- vagy járdaburkolat készítése klinkertéglából,  cementhabarcs ágyazatra, élére állítva, fugázva, FELDHAUS 402 vörös térburkoló, 240x118x52 mm</t>
  </si>
  <si>
    <t>M62-003-82.1-1615202</t>
  </si>
  <si>
    <t>Belső festéseknél felület előkészítése, részmunkák; glettelés, mészhidrát kötőanyagú glettel vakolt felületen, tagolatlan felületen, POLI-FARBE Corso páraáteresztő beltéri meszes glettanyag, szükség szerinti foltszerű felületjavítás, előirányzat:10%, istállóban</t>
  </si>
  <si>
    <t>Impregnálás (vízzel hígítható koncentrátummal), szilikon bázisú, hidrofóbizáló réteg felhordása, egy rétegben, tégla felületre, MAPEI Antipluviol W átlátszó, szilikon és sziloxán bázisú vízlepergetô impregnálószer, vizes diszperzióban</t>
  </si>
  <si>
    <t>47-013-32.3.1</t>
  </si>
  <si>
    <t>K42-090-1.9</t>
  </si>
  <si>
    <t>Tégla falburkolat javítása, fugázás pótlása, előirányzat: a teljes felület 20%-a</t>
  </si>
  <si>
    <t>Mészfestések, korszerű gyári készrekevert fehér vagy színes mészfestékkel, egy színben, tagolatlan durva felületen, két rétegben, POLI-FARBE beltéri mészfesték, fehér</t>
  </si>
  <si>
    <t>47-011-1.5.1.3.1</t>
  </si>
  <si>
    <t>Földmű vízszintes felületének rendezése a felesleges föld elterítésével, tömörítés nélkül, gépi erővel, kiegészítő kézi munkával, 16%-os terephajlásig, 20 cm vastagságban, talajosztály: I-IV., tereprendezés az épület körüli 5 m-es sávban (kétoldalt és hátul), és konténer helyén</t>
  </si>
  <si>
    <t>Egyoldalon tokos műanyag csatornacső beépítése földárokba, gumigyűrűs kötéssel, csőidomok nélkül, 2,00 m hosszú csövekből, külső csőátmérő: 125 mm, PIPELIFE PVC-U tömörfalú tokos csatornacső 125x3,2x1000 mm SN4, KGEM125/1M-EN, földmunkával együtt, szikkasztó bekötése</t>
  </si>
  <si>
    <t>M53-001-31.2.2-0131512</t>
  </si>
  <si>
    <t>47-000-4.4.2.1</t>
  </si>
  <si>
    <t>Acélfelületek mázolásának előkészítő és részmunkái; kézi rozsdamentesítés, acélszerkezeten, nagyobb acélfelületen, könnyű rozsdásodás esetén</t>
  </si>
  <si>
    <t>K47-021-101</t>
  </si>
  <si>
    <t>Nagyméretű acélszerkezet felületképzése műgyanta kötőanyagú, oldószertartalmú festékrendszerrel; korróziógátló alapozás, két réteg közbenső festés és fedőmázolás, Trinát festékrendszer</t>
  </si>
  <si>
    <t>41-003-29.5-0194037</t>
  </si>
  <si>
    <t>Egyszeres húzott, hornyolt  tetőcserép fedésnél, fém vápaelem elhelyezése, TONDACH alumínium vápatekercs, 600 mm, piros</t>
  </si>
  <si>
    <t>41-003-29.6-0194031</t>
  </si>
  <si>
    <t>Tégla falburkolat javítása, egyenkénti kivésése és pótlása, előirányzat: a teljes felület 5%-a</t>
  </si>
  <si>
    <t>31-001-2-0452001</t>
  </si>
  <si>
    <t>Hegesztett betonacél háló szerelése tartószerkezetbe FERALPI 4K1515 építési síkháló; 5,00 x 2,15 m; 150 x 150 mm osztással Ø 4,00 / 4,00 BHB55.50, járda</t>
  </si>
  <si>
    <t>Deszkázás homlokdeszka léctagozattal, gyalulva, 30 cm szélességig</t>
  </si>
  <si>
    <t>35-004-1.4</t>
  </si>
  <si>
    <t>Kőburkolatok javítása, felfrissítése csiszolással, márvány zabcsésze</t>
  </si>
  <si>
    <t>M33-000-21.1.1.1.1.1</t>
  </si>
  <si>
    <t>Válaszfal bontása, égetett agyag-kerámia termékekből, erősítő pillérrel vagy erősítő pillér nélkül falazva, kisméretű, mészhomok, magasított vagy nagyméretű téglából, 15 cm vastagságig, falazó, cementes mészhabarcsból falazva, vakolattal, burkolattal együtt</t>
  </si>
  <si>
    <t>Kéményszegély szerelése keményhéjalású tetőhöz, minősített ötvözött horganylemezből, 40 cm kiterített szélességgel, RHEINZINK QUALITY ZINC minőségű titáncink lemezből szegély 0,7 mm vtg., kiterített szélesség: 301-350 mm, prePATINA blue-grey felületű</t>
  </si>
  <si>
    <t>43-003-5.1.1.2-0993186</t>
  </si>
  <si>
    <t>44-001-1.1.1.1</t>
  </si>
  <si>
    <t>Beltéri nyílászárók elhelyezése, előre kihagyott falnyílásba, utólagos elhelyezéssel, szerelvényezve, finom beállítással, egyszárnyú beltéri ajtó, fa tokkal, fa betétes ajtólappal, Tikurilla lazúr felületképzéssel, kékes-zöld színben, tömör kivitelben, küszöbbel, konszignáció szerinti műszaki tartalommal
nm: 75/210 cm</t>
  </si>
  <si>
    <t>48-014-4.4-0313001</t>
  </si>
  <si>
    <t>Üzemi-használati víz elleni, víznyomásnak nem kitett helyzetű,  kerámia vagy GRES lapburkolat alatti függőleges falszigetelés bevonatszigeteléssel, két rétegben, minimum 2,0 mm száraz rétegvastagságú kétkomponensű szigetelőhabarccsal, glettvassal vagy simítóval felhordva, MAPEI Mapelastic kétkomponensű, cementkötésű, kenhető vízszigetelő habarcs</t>
  </si>
  <si>
    <t>48-014-7.4-0313001</t>
  </si>
  <si>
    <t>Üzemi-használati víz elleni, víznyomásnak nem kitett helyzetű,  kerámia vagy GRES lapburkolat alatti padlószigetelés bevonatszigeteléssel, két rétegben, minimum 2,0 mm száraz rétegvastagságú kétkomponensű szigetelőhabarccsal,glettvassal vagy simítóval felhordva, MAPEI Mapelastic kétkomponensű, cementkötésű, kenhető vízszigetelő habarcs</t>
  </si>
  <si>
    <t>48-014-12-0313601</t>
  </si>
  <si>
    <t>Üzemi-használati víz elleni szigetelés  hajlaterősítése szigetelőhabarcs vagy műanyagbázisú bevonatszigetelésnél, egy rétegben, szigetelés rétegei közé beágyazva, minimum 8,0 cm széles rendszerkomponens hajlaterősítő-résáthidaló szalaggal, MAPEI Mapeband szövet szalag</t>
  </si>
  <si>
    <t>Kiskő, keramit és téglaburkolat bontása, betonágyazattal, szegéllyel</t>
  </si>
  <si>
    <t>M62-001-3.2</t>
  </si>
  <si>
    <t xml:space="preserve">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 konszignáció szerinti műszaki tartalommal, istálló kapuk:
</t>
  </si>
  <si>
    <t>36-000-1.1.1</t>
  </si>
  <si>
    <t>Vakolat leverése oldalfalról vagy mennyezetről 1,5 cm vastagságig falazó, cementes mészhabarcs</t>
  </si>
  <si>
    <t>M44-000-1.1</t>
  </si>
  <si>
    <t>Fa nyílászáró szerkezetek bontása, ajtó, ablak vagy kapu; belső nyílászárók</t>
  </si>
  <si>
    <t>Meglévő nyílászáró szerkezet felújítása, javítása, pótlása, esetleg cseréje; rögzítés szükség szerinti megerősítése, szárnyszerkezet szükség szerinti faanyagpótlásos javítása, vagy cseréje, meglévő mázolás eltávolítása üvegpor szórással, új felületképzés készítése Tikurilla beeresztő alapozóval és Tikurilla lazúrral kékes-zöld színben; függesztők, görgők, rácsszerkezetek, vasalatok, szerelvények javítása, vagy cseréje, hiányzó elemek pótlása, felületképzése; a szerkezet illesztése, beállítása, konszignáció szerinti műszaki tartalommal, deszkázatos tolópanelek:</t>
  </si>
  <si>
    <t>43-000-13.1</t>
  </si>
  <si>
    <t>Fémlemezfedés bontása, egyszerű, sima korcolt</t>
  </si>
  <si>
    <t>42-000-1.1.2</t>
  </si>
  <si>
    <t>Faragott kő- és téglaburkolatok bontása, padlóburkolat, élére állított tégla</t>
  </si>
  <si>
    <t>Szelemen, szarufa, lécezés cseréje; szarufák, tető kültéri korhadt szarufáinak javítása, pótlása</t>
  </si>
  <si>
    <t>M36-001-21.11.1-0550040</t>
  </si>
  <si>
    <t>Mennyezetvakolat készítése durva (cuppantott)  kivitelben, kézi felhordással, belső, vakoló cementes mészhabarccsal, sík vasbeton födémen, 1,5-2,0 cm vastagságban, Hvb8-mc, belső, vakoló cementes mészhabarccsal</t>
  </si>
  <si>
    <t>31-000-13.2</t>
  </si>
  <si>
    <t>Beton aljzatok, járdák bontása 10 cm vastagságig, kavicsbetonból, salakbetonból</t>
  </si>
  <si>
    <t>IV. TELEP 1. ÉPÜLET - PÁZMÁN ISTÁLLÓ</t>
  </si>
  <si>
    <t xml:space="preserve">Tégla falburkolat javítása, egyenkénti kivésése és pótlása, ÉNy-i falsarok javítása, előirányzat </t>
  </si>
  <si>
    <t>31-090-4.3.2-0313831</t>
  </si>
  <si>
    <t>31-090-5-0313833</t>
  </si>
  <si>
    <t>K31-000-20</t>
  </si>
  <si>
    <t>Beton és vasbeton szerkezetek felületi javítása, betonjavító készhabarccsal vagy szárazbetonnal üvegszál erősítéssel 10 mm vastagságban, kézi felület-előkészítéssel, MAPEI Mapegrout T40 magas szilárdságú, szulfátálló betonjavító habarcs, előirányzat</t>
  </si>
  <si>
    <t>Beton és vasbeton szerkezetek felületi javítása előtti alapozó, korróziógátló vagy kötőréteg felhordása 1 rétegben, MAPEI Mapefer 1K egykomponensű, korrózióvédő habarcs, előirányzat</t>
  </si>
  <si>
    <t>Vasbeton oszlop, lemez betontakarásának kézi levésése, előirányzat</t>
  </si>
  <si>
    <t>Egyéb ácsszerkezetek, járópalló bontása, szénaledobó</t>
  </si>
  <si>
    <t>Szénaledobó burkolata, 50 mm vastag, nútolt, gyalult palló terítés</t>
  </si>
  <si>
    <t>Meglévő tetőszerkezet felületének letisztítása, portalanítása</t>
  </si>
  <si>
    <t>35-004-1.1</t>
  </si>
  <si>
    <t>Deszkázás bádogozás alá, 24 mm vtg. gyalulatlan deszkával, lángmentesítéssel, gomba és rovarkártevő elleni védelemmel</t>
  </si>
  <si>
    <t>1 jelű, nm: 142-144/306-310 cm, istálló kapu</t>
  </si>
  <si>
    <t>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a szerkezet illesztése, beállítása, konszignáció szerinti műszaki tartalommal:</t>
  </si>
  <si>
    <t>2 jelű, nm: 138/160 cm, padlásajtó</t>
  </si>
  <si>
    <t>3 jelű, nm: 138/160 cm, padlásajtó</t>
  </si>
  <si>
    <t>5 jelű, nm: 105/236 cm, bejárati ajtó</t>
  </si>
  <si>
    <t>6 jelű, nm: 151-162/184 cm, padlásajtó</t>
  </si>
  <si>
    <t>9 jelű, nm: 130/247 cm, deszkázatos tolópanel (box)</t>
  </si>
  <si>
    <t>10 jelű, nm: 130/247 cm, deszkázatos tolópanel (box)</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</si>
  <si>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7 jelű, nm: 83/68-74 cm, box ablak</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</si>
  <si>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8 jelű, nm: 87/64 cm, box ablak</t>
  </si>
  <si>
    <t>Rácsok, korlátok, kerítések felújítása, javítása, idomacél rács vagy korlát, a szerkezet szükség szerinti javítása, hiányzó elemek pótlása, a felület rozsdamentesítése, korróziógátló alapozása, közbenső és fedőmázolása, konszignáció szerinti műszaki tartalommal
nm: 278/100 cm, istálló elválasztó rács</t>
  </si>
  <si>
    <t>Acélfelületek mázolásának előkészítő és részmunkái; kézi rozsdamentesítés, rácson, korláton, kerítésen, sodronyhálón, könnyű rozsdásodás esetén, korlát</t>
  </si>
  <si>
    <t>Rács, korlát, kerítés, sodronyháló felületképzése műgyanta kötőanyagú, oldószertartalmú festékrendszerrel; korróziógátló alapozás, két réteg közbenső festés és fedőmázolás, Trinát festékrendszer, korlát</t>
  </si>
  <si>
    <t>Rácsok, korlátok, kerítések felújítása, javítása, idomacél rács vagy korlát, a szerkezet szükség szerinti javítása, hiányzó elemek pótlása, a felület rozsdamentesítése, korróziógátló alapozása, közbenső és fedőmázolása, konszignáció szerinti műszaki tartalommal
nm: 113-117/100 cm, istálló elválasztó rács</t>
  </si>
  <si>
    <t>4 jelű, nm: 96/197 cm, zabtároló ajtó</t>
  </si>
  <si>
    <t>Faanyag gomba és rovarkártevő elleni megelőző, egyidejűleg égéskésleltető védelme mázolási technológiával felhordott anyaggal, KEMIKÁL TETOL FB égéskésleltető, gomba- és rovarkárosítás elleni, faanyagvédő szer, zöld, meglévő tetőszerkezeten</t>
  </si>
  <si>
    <t>M42-000-3.4</t>
  </si>
  <si>
    <t>Fa-, hézagmentes műanyag- és szőnyegburkolatok bontása, gumilemez vagy PVC burkolat tekercsből, vagy lapokból, szegéllyel együtt</t>
  </si>
  <si>
    <t>42-041-3.1.1.1-0313032</t>
  </si>
  <si>
    <t>Meglévő aljzat kiegyenlítése, rugalmas burkolat alá, parketta és laminált padló úsztatott fektetéséhez, (általános igénybevétel) ragasztóval szennyezett betonaljzat (cementesztrich) felület előkészítése, 3 mm vastagságban, MAPEI Ultraplan Renovation önterülő aljzatkiegyenlítő + MAPEI Primer G műgyanta bázisú, diszperziós alapozó</t>
  </si>
  <si>
    <t>M42-042-11.3</t>
  </si>
  <si>
    <t>PVC burkolat fektetése kiegyenlített aljzatra, homogén PVC-lemezből ragasztva, MAPEI Rollcoll akrildiszperziós ragasztóval</t>
  </si>
  <si>
    <t>42-042-31.1.2</t>
  </si>
  <si>
    <t>Lábazat kialakítása, PVC-burkolatból, saját anyagából felhajtva, PVC-profilba bújtatva</t>
  </si>
  <si>
    <t>33-091-3.1</t>
  </si>
  <si>
    <t>Teherhordó és kitöltő falazat, égetett agyag-kerámia termékekből, tokok kiékelése, kisméretű téglában, istálló kapuk, külső ajtók</t>
  </si>
  <si>
    <t>33-091-4.1.1-1110002</t>
  </si>
  <si>
    <t>Teherhordó és kitöltő falazat, égetett agyag-kerámia termékekből, meglévő falazati hiányosságok pótlása, falazat pótlása, 0,01 m³-ig, Kisméretű tömör tégla 250x120x65 mm I.o. Hf5-mc, falazó, cementes mészhabarcs, előirányzat</t>
  </si>
  <si>
    <t>M36-003-1.2.1.1.1-0414755</t>
  </si>
  <si>
    <t>Oldalfalvakolat készítése, gépi felhordással, zsákos kiszerelésű szárazhabarcsból, sima, normál mész-cement vakolat, 1 cm vastagságban, LB-Knauf MP 501 I/Gépi alapvakolat "501"-es, anyagában besimítható, a felület portalanításával, előnedvesítésével, pozitív sarkokon élvédővel</t>
  </si>
  <si>
    <t>Egyszeres húzott, hornyolt  tetőcserép fedésnél, alumínium vápalezáró szalag elhelyezése, TONDACH öntapadó vápalezáró szalag, piros</t>
  </si>
  <si>
    <t>Szellőzőrácsok felújítása, javítása, esetleg cseréje, hiányzó elemek pótlása, a felület rozsdamentesítése, korróziógátló alapozása, közbenső és fedőmázolása, konszignáció szerinti műszaki tartalommal
nm: 30/32 cm, szellőzőrács</t>
  </si>
  <si>
    <t>Szellőzőrácsok felújítása, javítása, esetleg cseréje, hiányzó elemek pótlása, a felület rozsdamentesítése, korróziógátló alapozása, közbenső és fedőmázolása, konszignáció szerinti műszaki tartalommal
nm: 64/73 cm, szellőzőrács</t>
  </si>
  <si>
    <t>M45-000-1.1.2</t>
  </si>
  <si>
    <t>Fém nyílászáró szerkezetek bontása, ajtó, ablak, kapu külső nyílászárók, mosdó, pihenő ablak</t>
  </si>
  <si>
    <t>44-002-1.3</t>
  </si>
  <si>
    <t>Fa kültéri nyílászárók, hőszigetelt, fokozott légzárású ablak elhelyezése, előre kihagyott falnyílásba, szerelvényezéssel, illesztéssel, Tikurilla lazúr felületképzéssel, kékes-zöld színben, Ug=1,0 W/m2K hőszigetelő üvegezéssel, konszignáció szerinti műszaki tartalommal, bukó, külső-belső ablakpárkánnyal
7 jelű, nm: 83/68 cm</t>
  </si>
  <si>
    <t>Fa kültéri nyílászárók, hőszigetelt, fokozott légzárású ablak elhelyezése, előre kihagyott falnyílásba, szerelvényezéssel, illesztéssel, Tikurilla lazúr felületképzéssel, kékes-zöld színben, Ug=1,0 W/m2K hőszigetelő üvegezéssel, konszignáció szerinti műszaki tartalommal, bukó, külső-belső ablakpárkánnyal
8 jelű, nm: 87/64 cm</t>
  </si>
  <si>
    <t>.. jelű, nm: 86/193 cm, pihenő ajtó</t>
  </si>
  <si>
    <t>.. jelű, nm: 89/203 cm, nyerges tároló</t>
  </si>
  <si>
    <t>Fafelületek mázolásának előkészítő és részmunkái; meglévő felület csiszolása, portalanítása, látszó szarufavég</t>
  </si>
  <si>
    <t>K33-091-100</t>
  </si>
  <si>
    <t>Falrepedések javítása "falvarrással" Brutt Saver falspirál 6 mm átmérővel, előirányzat, tervezéssel együtt, előirányzat</t>
  </si>
  <si>
    <t>M35-080</t>
  </si>
  <si>
    <t>Faanyagvédelmi szakvélemény készítése</t>
  </si>
  <si>
    <t>ktg</t>
  </si>
  <si>
    <t>Nem készül</t>
  </si>
  <si>
    <t>50-008-1.1.1.1-0010003</t>
  </si>
  <si>
    <t>Öltözőszekrények beszerelése járatos méretű készre szerelt elemekből, biztonsági zárral (két kulccsal), acéllemezből, elektrosztatikus szinterezéssel/porszórással, ajtón lévő kopoltyúkkal, hosszúajtós, metaloBox Project 4 4 ajtós öltözőszekrény, 180 x 120 x  50 cm</t>
  </si>
  <si>
    <t>50-008-61.2-0010133</t>
  </si>
  <si>
    <t xml:space="preserve">Öltözőpadok beszerelése járatos méretű készre szerelt elemekből, egyoldalas háttámlás öltözőpad, ruhaakasztó kampókkal, metaloBox OP E/H 1500 egyoldalas háttámlás öltözőpad, 150 x 36 cm </t>
  </si>
  <si>
    <t>K50-011</t>
  </si>
  <si>
    <t xml:space="preserve">1600x800 mm lapméretű fémvázas, laminált lappal rendelkező asztal, metaloBox Kft. SNACK TABLE 120W étkező asztal
</t>
  </si>
  <si>
    <t>Dátum: 2016.06.29</t>
  </si>
</sst>
</file>

<file path=xl/styles.xml><?xml version="1.0" encoding="utf-8"?>
<styleSheet xmlns="http://schemas.openxmlformats.org/spreadsheetml/2006/main">
  <numFmts count="2">
    <numFmt numFmtId="43" formatCode="_-* #,##0.00\ _F_t_-;\-* #,##0.00\ _F_t_-;_-* &quot;-&quot;??\ _F_t_-;_-@_-"/>
    <numFmt numFmtId="164" formatCode="#,##0\ &quot;Ft&quot;"/>
  </numFmts>
  <fonts count="23">
    <font>
      <sz val="10"/>
      <name val="Arial CE"/>
      <charset val="238"/>
    </font>
    <font>
      <sz val="11"/>
      <color theme="1"/>
      <name val="Calibri"/>
      <family val="2"/>
      <charset val="238"/>
      <scheme val="minor"/>
    </font>
    <font>
      <sz val="10"/>
      <name val="Arial CE"/>
      <charset val="238"/>
    </font>
    <font>
      <sz val="10"/>
      <name val="Arial Narrow"/>
      <family val="2"/>
    </font>
    <font>
      <sz val="10"/>
      <color indexed="8"/>
      <name val="Arial Narrow"/>
      <family val="2"/>
    </font>
    <font>
      <b/>
      <sz val="10"/>
      <name val="Arial Narrow"/>
      <family val="2"/>
    </font>
    <font>
      <b/>
      <sz val="10"/>
      <color indexed="8"/>
      <name val="Arial Narrow"/>
      <family val="2"/>
    </font>
    <font>
      <b/>
      <sz val="10"/>
      <name val="Arial Narrow"/>
      <family val="2"/>
      <charset val="238"/>
    </font>
    <font>
      <b/>
      <u/>
      <sz val="9"/>
      <name val="Arial Narrow"/>
      <family val="2"/>
      <charset val="238"/>
    </font>
    <font>
      <sz val="9"/>
      <name val="Arial Narrow"/>
      <family val="2"/>
      <charset val="238"/>
    </font>
    <font>
      <sz val="10"/>
      <name val="Arial Narrow"/>
      <family val="2"/>
      <charset val="238"/>
    </font>
    <font>
      <i/>
      <sz val="10"/>
      <name val="Arial Narrow"/>
      <family val="2"/>
      <charset val="238"/>
    </font>
    <font>
      <i/>
      <sz val="10"/>
      <color indexed="10"/>
      <name val="Arial Narrow"/>
      <family val="2"/>
      <charset val="238"/>
    </font>
    <font>
      <sz val="10"/>
      <name val="Times New Roman"/>
      <family val="1"/>
      <charset val="238"/>
    </font>
    <font>
      <sz val="16"/>
      <color indexed="8"/>
      <name val="Times New Roman"/>
      <family val="1"/>
      <charset val="238"/>
    </font>
    <font>
      <sz val="14"/>
      <name val="Times New Roman"/>
      <family val="1"/>
      <charset val="238"/>
    </font>
    <font>
      <sz val="12"/>
      <name val="Times New Roman"/>
      <family val="1"/>
      <charset val="238"/>
    </font>
    <font>
      <sz val="12"/>
      <color indexed="8"/>
      <name val="Times New Roman"/>
      <family val="1"/>
      <charset val="238"/>
    </font>
    <font>
      <sz val="10"/>
      <color indexed="8"/>
      <name val="Times New Roman"/>
      <family val="1"/>
      <charset val="238"/>
    </font>
    <font>
      <b/>
      <sz val="10"/>
      <color indexed="8"/>
      <name val="Arial Narrow"/>
      <family val="2"/>
      <charset val="238"/>
    </font>
    <font>
      <u/>
      <sz val="10"/>
      <name val="Times New Roman"/>
      <family val="1"/>
      <charset val="238"/>
    </font>
    <font>
      <sz val="14"/>
      <color indexed="8"/>
      <name val="Times New Roman"/>
      <family val="1"/>
      <charset val="238"/>
    </font>
    <font>
      <b/>
      <sz val="12"/>
      <color indexed="8"/>
      <name val="Times New Roman"/>
      <family val="1"/>
      <charset val="238"/>
    </font>
  </fonts>
  <fills count="4">
    <fill>
      <patternFill patternType="none"/>
    </fill>
    <fill>
      <patternFill patternType="gray125"/>
    </fill>
    <fill>
      <patternFill patternType="solid">
        <fgColor rgb="FFFFFF00"/>
        <bgColor indexed="64"/>
      </patternFill>
    </fill>
    <fill>
      <patternFill patternType="solid">
        <fgColor rgb="FFC00000"/>
        <bgColor indexed="64"/>
      </patternFill>
    </fill>
  </fills>
  <borders count="2">
    <border>
      <left/>
      <right/>
      <top/>
      <bottom/>
      <diagonal/>
    </border>
    <border>
      <left/>
      <right/>
      <top/>
      <bottom style="thin">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84">
    <xf numFmtId="0" fontId="0" fillId="0" borderId="0" xfId="0"/>
    <xf numFmtId="0" fontId="3" fillId="0" borderId="0" xfId="0" applyFont="1"/>
    <xf numFmtId="0" fontId="4" fillId="0" borderId="0" xfId="0" applyFont="1"/>
    <xf numFmtId="0" fontId="3" fillId="0" borderId="1" xfId="0" applyFont="1" applyBorder="1"/>
    <xf numFmtId="164" fontId="3" fillId="0" borderId="0" xfId="0" applyNumberFormat="1" applyFont="1"/>
    <xf numFmtId="164" fontId="3" fillId="0" borderId="1" xfId="0" applyNumberFormat="1" applyFont="1" applyBorder="1"/>
    <xf numFmtId="164" fontId="5" fillId="0" borderId="0" xfId="0" applyNumberFormat="1" applyFont="1"/>
    <xf numFmtId="0" fontId="6" fillId="0" borderId="0" xfId="0" applyFont="1" applyAlignment="1">
      <alignment horizontal="right"/>
    </xf>
    <xf numFmtId="164" fontId="4" fillId="0" borderId="0" xfId="0" applyNumberFormat="1" applyFont="1"/>
    <xf numFmtId="0" fontId="4" fillId="0" borderId="0" xfId="0" applyFont="1" applyAlignment="1">
      <alignment horizontal="right"/>
    </xf>
    <xf numFmtId="0" fontId="8" fillId="0" borderId="0" xfId="0" applyFont="1"/>
    <xf numFmtId="0" fontId="9" fillId="0" borderId="0" xfId="0" applyFont="1"/>
    <xf numFmtId="3" fontId="13" fillId="0" borderId="0" xfId="0" applyNumberFormat="1" applyFont="1" applyAlignment="1">
      <alignment horizontal="right"/>
    </xf>
    <xf numFmtId="0" fontId="13" fillId="0" borderId="0" xfId="0" applyNumberFormat="1" applyFont="1" applyAlignment="1">
      <alignment horizontal="left"/>
    </xf>
    <xf numFmtId="0" fontId="18" fillId="0" borderId="0" xfId="0" applyNumberFormat="1" applyFont="1" applyAlignment="1">
      <alignment horizontal="left"/>
    </xf>
    <xf numFmtId="0" fontId="13" fillId="0" borderId="0" xfId="0" applyNumberFormat="1" applyFont="1" applyAlignment="1"/>
    <xf numFmtId="0" fontId="13" fillId="0" borderId="0" xfId="0" applyFont="1" applyAlignment="1">
      <alignment horizontal="left"/>
    </xf>
    <xf numFmtId="0" fontId="13" fillId="0" borderId="0" xfId="0" applyFont="1" applyAlignment="1"/>
    <xf numFmtId="0" fontId="7" fillId="0" borderId="0" xfId="0" applyNumberFormat="1" applyFont="1" applyAlignment="1">
      <alignment vertical="top"/>
    </xf>
    <xf numFmtId="3" fontId="10" fillId="0" borderId="0" xfId="0" applyNumberFormat="1" applyFont="1" applyAlignment="1">
      <alignment vertical="top"/>
    </xf>
    <xf numFmtId="0" fontId="10" fillId="0" borderId="0" xfId="0" applyNumberFormat="1" applyFont="1" applyAlignment="1">
      <alignment vertical="top"/>
    </xf>
    <xf numFmtId="0" fontId="10" fillId="0" borderId="0" xfId="0" applyFont="1" applyAlignment="1">
      <alignment vertical="top"/>
    </xf>
    <xf numFmtId="3" fontId="7" fillId="0" borderId="0" xfId="0" applyNumberFormat="1" applyFont="1" applyAlignment="1">
      <alignment vertical="top"/>
    </xf>
    <xf numFmtId="0" fontId="10" fillId="0" borderId="0" xfId="0" applyNumberFormat="1" applyFont="1" applyAlignment="1">
      <alignment horizontal="left" vertical="top"/>
    </xf>
    <xf numFmtId="0" fontId="7" fillId="0" borderId="1" xfId="0" applyNumberFormat="1" applyFont="1" applyFill="1" applyBorder="1" applyAlignment="1">
      <alignment horizontal="left" vertical="top"/>
    </xf>
    <xf numFmtId="0" fontId="7" fillId="0" borderId="1" xfId="0" applyNumberFormat="1" applyFont="1" applyFill="1" applyBorder="1" applyAlignment="1">
      <alignment vertical="top"/>
    </xf>
    <xf numFmtId="0" fontId="7" fillId="0" borderId="1" xfId="0" applyNumberFormat="1" applyFont="1" applyFill="1" applyBorder="1" applyAlignment="1">
      <alignment horizontal="center" vertical="top" wrapText="1"/>
    </xf>
    <xf numFmtId="3" fontId="7" fillId="0" borderId="1" xfId="0" applyNumberFormat="1" applyFont="1" applyFill="1" applyBorder="1" applyAlignment="1">
      <alignment horizontal="center" vertical="top" wrapText="1"/>
    </xf>
    <xf numFmtId="0" fontId="10" fillId="0" borderId="0" xfId="0" applyFont="1" applyAlignment="1"/>
    <xf numFmtId="3" fontId="10" fillId="0" borderId="1" xfId="0" applyNumberFormat="1" applyFont="1" applyBorder="1" applyAlignment="1">
      <alignment vertical="top"/>
    </xf>
    <xf numFmtId="0" fontId="10" fillId="0" borderId="0" xfId="0" applyNumberFormat="1" applyFont="1" applyAlignment="1">
      <alignment vertical="top" wrapText="1"/>
    </xf>
    <xf numFmtId="3" fontId="7" fillId="0" borderId="0" xfId="0" applyNumberFormat="1" applyFont="1" applyAlignment="1">
      <alignment horizontal="right"/>
    </xf>
    <xf numFmtId="0" fontId="10" fillId="0" borderId="0" xfId="0" applyNumberFormat="1" applyFont="1" applyAlignment="1"/>
    <xf numFmtId="0" fontId="10" fillId="0" borderId="0" xfId="0" applyNumberFormat="1" applyFont="1" applyAlignment="1">
      <alignment horizontal="left"/>
    </xf>
    <xf numFmtId="0" fontId="10" fillId="0" borderId="1" xfId="0" applyNumberFormat="1" applyFont="1" applyBorder="1" applyAlignment="1"/>
    <xf numFmtId="0" fontId="10" fillId="0" borderId="0" xfId="0" applyNumberFormat="1" applyFont="1" applyBorder="1" applyAlignment="1"/>
    <xf numFmtId="0" fontId="11" fillId="0" borderId="0" xfId="0" applyNumberFormat="1" applyFont="1" applyAlignment="1"/>
    <xf numFmtId="0" fontId="7" fillId="0" borderId="0" xfId="0" applyNumberFormat="1" applyFont="1" applyAlignment="1"/>
    <xf numFmtId="3" fontId="7" fillId="0" borderId="0" xfId="0" applyNumberFormat="1" applyFont="1" applyAlignment="1">
      <alignment horizontal="right" vertical="top"/>
    </xf>
    <xf numFmtId="0" fontId="10" fillId="0" borderId="0" xfId="0" applyFont="1" applyFill="1" applyBorder="1" applyAlignment="1">
      <alignment vertical="top"/>
    </xf>
    <xf numFmtId="0" fontId="12" fillId="0" borderId="0" xfId="0" applyFont="1" applyAlignment="1">
      <alignment horizontal="center" vertical="top"/>
    </xf>
    <xf numFmtId="3" fontId="13" fillId="0" borderId="0" xfId="0" applyNumberFormat="1" applyFont="1" applyAlignment="1"/>
    <xf numFmtId="3" fontId="10" fillId="0" borderId="0" xfId="0" applyNumberFormat="1" applyFont="1" applyAlignment="1"/>
    <xf numFmtId="3" fontId="10" fillId="0" borderId="1" xfId="0" applyNumberFormat="1" applyFont="1" applyBorder="1" applyAlignment="1"/>
    <xf numFmtId="3" fontId="10" fillId="0" borderId="0" xfId="0" applyNumberFormat="1" applyFont="1" applyBorder="1" applyAlignment="1"/>
    <xf numFmtId="3" fontId="7" fillId="0" borderId="0" xfId="0" applyNumberFormat="1" applyFont="1" applyAlignment="1"/>
    <xf numFmtId="0" fontId="10" fillId="0" borderId="1" xfId="0" applyNumberFormat="1" applyFont="1" applyBorder="1" applyAlignment="1">
      <alignment vertical="top"/>
    </xf>
    <xf numFmtId="0" fontId="10" fillId="0" borderId="1" xfId="0" applyNumberFormat="1" applyFont="1" applyBorder="1" applyAlignment="1">
      <alignment vertical="top" wrapText="1"/>
    </xf>
    <xf numFmtId="0" fontId="7" fillId="0" borderId="0" xfId="0" applyNumberFormat="1" applyFont="1" applyAlignment="1">
      <alignment vertical="top" wrapText="1"/>
    </xf>
    <xf numFmtId="3" fontId="3" fillId="0" borderId="1" xfId="0" applyNumberFormat="1" applyFont="1" applyBorder="1" applyAlignment="1">
      <alignment horizontal="center"/>
    </xf>
    <xf numFmtId="3" fontId="7" fillId="0" borderId="0" xfId="0" applyNumberFormat="1" applyFont="1" applyBorder="1" applyAlignment="1">
      <alignment horizontal="center"/>
    </xf>
    <xf numFmtId="3" fontId="10" fillId="0" borderId="0" xfId="0" applyNumberFormat="1" applyFont="1" applyBorder="1" applyAlignment="1">
      <alignment horizontal="center"/>
    </xf>
    <xf numFmtId="164" fontId="10" fillId="0" borderId="0" xfId="0" applyNumberFormat="1" applyFont="1" applyAlignment="1">
      <alignment horizontal="center"/>
    </xf>
    <xf numFmtId="43" fontId="13" fillId="0" borderId="0" xfId="1" applyFont="1"/>
    <xf numFmtId="43" fontId="20" fillId="0" borderId="0" xfId="1" applyFont="1"/>
    <xf numFmtId="164" fontId="13" fillId="0" borderId="0" xfId="0" applyNumberFormat="1" applyFont="1" applyAlignment="1">
      <alignment horizontal="right"/>
    </xf>
    <xf numFmtId="164" fontId="13" fillId="0" borderId="0" xfId="0" applyNumberFormat="1" applyFont="1"/>
    <xf numFmtId="0" fontId="13" fillId="0" borderId="0" xfId="0" applyFont="1"/>
    <xf numFmtId="0" fontId="18" fillId="0" borderId="0" xfId="0" applyFont="1" applyAlignment="1">
      <alignment horizontal="center"/>
    </xf>
    <xf numFmtId="164" fontId="13" fillId="0" borderId="0" xfId="0" applyNumberFormat="1" applyFont="1" applyAlignment="1">
      <alignment horizontal="left"/>
    </xf>
    <xf numFmtId="0" fontId="18" fillId="0" borderId="0" xfId="0" applyNumberFormat="1" applyFont="1" applyAlignment="1">
      <alignment horizontal="right"/>
    </xf>
    <xf numFmtId="0" fontId="10" fillId="0" borderId="0" xfId="0" applyFont="1" applyAlignment="1">
      <alignment horizontal="left" vertical="top"/>
    </xf>
    <xf numFmtId="0" fontId="10" fillId="0" borderId="0" xfId="0" applyFont="1" applyAlignment="1">
      <alignment vertical="top" wrapText="1"/>
    </xf>
    <xf numFmtId="0" fontId="10" fillId="0" borderId="0" xfId="0" applyFont="1" applyFill="1" applyAlignment="1">
      <alignment vertical="top" wrapText="1"/>
    </xf>
    <xf numFmtId="0" fontId="10" fillId="0" borderId="0" xfId="0" applyNumberFormat="1" applyFont="1" applyFill="1" applyAlignment="1">
      <alignment vertical="top"/>
    </xf>
    <xf numFmtId="0" fontId="10" fillId="0" borderId="0" xfId="0" applyFont="1" applyFill="1" applyAlignment="1">
      <alignment vertical="top"/>
    </xf>
    <xf numFmtId="3" fontId="10" fillId="0" borderId="0" xfId="0" applyNumberFormat="1" applyFont="1" applyFill="1" applyAlignment="1">
      <alignment vertical="top"/>
    </xf>
    <xf numFmtId="0" fontId="10" fillId="0" borderId="0" xfId="0" applyNumberFormat="1" applyFont="1" applyFill="1" applyAlignment="1">
      <alignment vertical="top" wrapText="1"/>
    </xf>
    <xf numFmtId="0" fontId="10" fillId="0" borderId="0" xfId="0" applyFont="1" applyFill="1" applyAlignment="1">
      <alignment horizontal="left" vertical="top"/>
    </xf>
    <xf numFmtId="0" fontId="10" fillId="2" borderId="0" xfId="0" applyNumberFormat="1" applyFont="1" applyFill="1" applyAlignment="1">
      <alignment horizontal="left" vertical="top"/>
    </xf>
    <xf numFmtId="164" fontId="7" fillId="0" borderId="0" xfId="0" applyNumberFormat="1" applyFont="1" applyAlignment="1">
      <alignment horizontal="center"/>
    </xf>
    <xf numFmtId="0" fontId="21" fillId="0" borderId="0" xfId="0" applyFont="1" applyAlignment="1">
      <alignment horizontal="center"/>
    </xf>
    <xf numFmtId="0" fontId="22" fillId="0" borderId="0" xfId="0" applyFont="1" applyAlignment="1">
      <alignment horizontal="center"/>
    </xf>
    <xf numFmtId="164" fontId="6" fillId="0" borderId="0" xfId="0" applyNumberFormat="1" applyFont="1" applyAlignment="1">
      <alignment horizontal="center"/>
    </xf>
    <xf numFmtId="0" fontId="14" fillId="0" borderId="0" xfId="0" applyFont="1" applyAlignment="1">
      <alignment horizontal="center"/>
    </xf>
    <xf numFmtId="0" fontId="17" fillId="0" borderId="0" xfId="0" applyFont="1" applyAlignment="1">
      <alignment horizontal="center"/>
    </xf>
    <xf numFmtId="164" fontId="4" fillId="0" borderId="0" xfId="0" applyNumberFormat="1" applyFont="1" applyAlignment="1">
      <alignment horizontal="center"/>
    </xf>
    <xf numFmtId="0" fontId="15" fillId="0" borderId="0" xfId="0" applyFont="1" applyAlignment="1">
      <alignment horizontal="center"/>
    </xf>
    <xf numFmtId="0" fontId="17" fillId="0" borderId="0" xfId="0" applyFont="1" applyBorder="1" applyAlignment="1">
      <alignment horizontal="center"/>
    </xf>
    <xf numFmtId="3" fontId="19" fillId="0" borderId="0" xfId="0" applyNumberFormat="1" applyFont="1" applyAlignment="1">
      <alignment horizontal="center"/>
    </xf>
    <xf numFmtId="0" fontId="14" fillId="0" borderId="0" xfId="0" applyFont="1" applyBorder="1" applyAlignment="1">
      <alignment horizontal="center"/>
    </xf>
    <xf numFmtId="0" fontId="16" fillId="0" borderId="0" xfId="0" applyFont="1" applyAlignment="1">
      <alignment horizontal="center"/>
    </xf>
    <xf numFmtId="3" fontId="7" fillId="0" borderId="0" xfId="0" applyNumberFormat="1" applyFont="1" applyAlignment="1">
      <alignment horizontal="center" vertical="top"/>
    </xf>
    <xf numFmtId="0" fontId="10" fillId="3" borderId="0" xfId="0" applyFont="1" applyFill="1" applyAlignment="1">
      <alignment horizontal="left" vertical="top"/>
    </xf>
  </cellXfs>
  <cellStyles count="3">
    <cellStyle name="Ezres" xfId="1" builtinId="3"/>
    <cellStyle name="Normál" xfId="0" builtinId="0"/>
    <cellStyle name="Normá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55"/>
  <sheetViews>
    <sheetView view="pageBreakPreview" topLeftCell="A40" zoomScaleNormal="85" workbookViewId="0"/>
  </sheetViews>
  <sheetFormatPr defaultRowHeight="12.75"/>
  <cols>
    <col min="1" max="1" width="3.28515625" style="1" customWidth="1"/>
    <col min="2" max="7" width="9.140625" style="1"/>
    <col min="8" max="9" width="16.42578125" style="4" customWidth="1"/>
    <col min="10" max="16384" width="9.140625" style="1"/>
  </cols>
  <sheetData>
    <row r="1" spans="1:9">
      <c r="A1" s="16" t="s">
        <v>52</v>
      </c>
      <c r="B1" s="53"/>
      <c r="C1" s="53"/>
      <c r="D1" s="54"/>
      <c r="E1" s="53"/>
      <c r="F1" s="53"/>
      <c r="G1" s="53"/>
      <c r="H1" s="53"/>
      <c r="I1" s="55" t="s">
        <v>327</v>
      </c>
    </row>
    <row r="2" spans="1:9">
      <c r="A2" s="59" t="s">
        <v>53</v>
      </c>
      <c r="B2" s="53"/>
      <c r="C2" s="53"/>
      <c r="D2" s="53"/>
      <c r="E2" s="53"/>
      <c r="F2" s="53"/>
      <c r="G2" s="53"/>
      <c r="H2" s="53"/>
      <c r="I2" s="56"/>
    </row>
    <row r="3" spans="1:9">
      <c r="A3" s="57"/>
      <c r="B3" s="53"/>
      <c r="C3" s="53"/>
      <c r="D3" s="53"/>
      <c r="E3" s="53"/>
      <c r="F3" s="53"/>
      <c r="G3" s="53"/>
      <c r="H3" s="53"/>
      <c r="I3" s="55"/>
    </row>
    <row r="4" spans="1:9">
      <c r="A4" s="57"/>
      <c r="B4" s="53"/>
      <c r="C4" s="53"/>
      <c r="D4" s="53"/>
      <c r="E4" s="53"/>
      <c r="F4" s="53"/>
      <c r="G4" s="53"/>
      <c r="H4" s="53"/>
      <c r="I4" s="53"/>
    </row>
    <row r="5" spans="1:9">
      <c r="A5" s="57"/>
      <c r="B5" s="53"/>
      <c r="C5" s="53"/>
      <c r="D5" s="53"/>
      <c r="E5" s="53"/>
      <c r="F5" s="53"/>
      <c r="G5" s="53"/>
      <c r="H5" s="53"/>
      <c r="I5" s="53"/>
    </row>
    <row r="6" spans="1:9">
      <c r="A6" s="57"/>
      <c r="B6" s="57"/>
      <c r="C6" s="57"/>
      <c r="D6" s="57"/>
      <c r="E6" s="57"/>
      <c r="F6" s="57"/>
      <c r="G6" s="57"/>
      <c r="H6" s="56"/>
      <c r="I6" s="56"/>
    </row>
    <row r="7" spans="1:9">
      <c r="A7" s="57"/>
      <c r="B7" s="57"/>
      <c r="C7" s="57"/>
      <c r="D7" s="57"/>
      <c r="E7" s="57"/>
      <c r="F7" s="57"/>
      <c r="G7" s="57"/>
      <c r="H7" s="56"/>
      <c r="I7" s="56"/>
    </row>
    <row r="8" spans="1:9" ht="20.25">
      <c r="A8" s="74" t="s">
        <v>0</v>
      </c>
      <c r="B8" s="74"/>
      <c r="C8" s="74"/>
      <c r="D8" s="74"/>
      <c r="E8" s="74"/>
      <c r="F8" s="74"/>
      <c r="G8" s="74"/>
      <c r="H8" s="74"/>
      <c r="I8" s="74"/>
    </row>
    <row r="9" spans="1:9">
      <c r="A9" s="58"/>
      <c r="B9" s="58"/>
      <c r="C9" s="58"/>
      <c r="D9" s="58"/>
      <c r="E9" s="58"/>
      <c r="F9" s="58"/>
      <c r="G9" s="58"/>
      <c r="H9" s="58"/>
      <c r="I9" s="58"/>
    </row>
    <row r="10" spans="1:9" ht="18.75">
      <c r="A10" s="71" t="s">
        <v>54</v>
      </c>
      <c r="B10" s="71"/>
      <c r="C10" s="71"/>
      <c r="D10" s="71"/>
      <c r="E10" s="71"/>
      <c r="F10" s="71"/>
      <c r="G10" s="71"/>
      <c r="H10" s="71"/>
      <c r="I10" s="71"/>
    </row>
    <row r="11" spans="1:9" ht="18.75">
      <c r="A11" s="71" t="s">
        <v>55</v>
      </c>
      <c r="B11" s="71"/>
      <c r="C11" s="71"/>
      <c r="D11" s="71"/>
      <c r="E11" s="71"/>
      <c r="F11" s="71"/>
      <c r="G11" s="71"/>
      <c r="H11" s="71"/>
      <c r="I11" s="71"/>
    </row>
    <row r="12" spans="1:9" ht="18.75">
      <c r="A12" s="71" t="s">
        <v>56</v>
      </c>
      <c r="B12" s="71"/>
      <c r="C12" s="71"/>
      <c r="D12" s="71"/>
      <c r="E12" s="71"/>
      <c r="F12" s="71"/>
      <c r="G12" s="71"/>
      <c r="H12" s="71"/>
      <c r="I12" s="71"/>
    </row>
    <row r="13" spans="1:9">
      <c r="A13" s="57"/>
      <c r="B13" s="57"/>
      <c r="C13" s="57"/>
      <c r="D13" s="57"/>
      <c r="E13" s="57"/>
      <c r="F13" s="57"/>
      <c r="G13" s="57"/>
      <c r="H13" s="56"/>
      <c r="I13" s="56"/>
    </row>
    <row r="14" spans="1:9" ht="15.75">
      <c r="A14" s="72" t="s">
        <v>261</v>
      </c>
      <c r="B14" s="72"/>
      <c r="C14" s="72"/>
      <c r="D14" s="72"/>
      <c r="E14" s="72"/>
      <c r="F14" s="72"/>
      <c r="G14" s="72"/>
      <c r="H14" s="72"/>
      <c r="I14" s="72"/>
    </row>
    <row r="15" spans="1:9">
      <c r="A15" s="57"/>
      <c r="B15" s="57"/>
      <c r="C15" s="57"/>
      <c r="D15" s="57"/>
      <c r="E15" s="57"/>
      <c r="F15" s="57"/>
      <c r="G15" s="57"/>
      <c r="H15" s="56"/>
      <c r="I15" s="56"/>
    </row>
    <row r="16" spans="1:9" ht="15.75">
      <c r="A16" s="75" t="s">
        <v>7</v>
      </c>
      <c r="B16" s="75"/>
      <c r="C16" s="75"/>
      <c r="D16" s="75"/>
      <c r="E16" s="75"/>
      <c r="F16" s="75"/>
      <c r="G16" s="75"/>
      <c r="H16" s="75"/>
      <c r="I16" s="75"/>
    </row>
    <row r="25" spans="2:9">
      <c r="H25" s="51" t="s">
        <v>33</v>
      </c>
      <c r="I25" s="52" t="s">
        <v>42</v>
      </c>
    </row>
    <row r="27" spans="2:9">
      <c r="B27" s="1" t="s">
        <v>206</v>
      </c>
      <c r="H27" s="4">
        <f>Statika!G35</f>
        <v>0</v>
      </c>
      <c r="I27" s="4">
        <f>Statika!H35</f>
        <v>0</v>
      </c>
    </row>
    <row r="29" spans="2:9">
      <c r="B29" s="2" t="s">
        <v>1</v>
      </c>
      <c r="H29" s="4">
        <f>Építészet!G67</f>
        <v>0</v>
      </c>
      <c r="I29" s="4">
        <f>Építészet!H67</f>
        <v>0</v>
      </c>
    </row>
    <row r="30" spans="2:9">
      <c r="B30" s="3"/>
      <c r="C30" s="3"/>
      <c r="D30" s="3"/>
      <c r="E30" s="3"/>
      <c r="F30" s="3"/>
      <c r="G30" s="3"/>
      <c r="H30" s="5"/>
      <c r="I30" s="5"/>
    </row>
    <row r="32" spans="2:9">
      <c r="H32" s="6">
        <f>SUM(H27:H31)</f>
        <v>0</v>
      </c>
      <c r="I32" s="6">
        <f>SUM(I27:I31)</f>
        <v>0</v>
      </c>
    </row>
    <row r="34" spans="2:9">
      <c r="G34" s="7" t="s">
        <v>9</v>
      </c>
      <c r="H34" s="73">
        <f>H32+I32</f>
        <v>0</v>
      </c>
      <c r="I34" s="73"/>
    </row>
    <row r="35" spans="2:9">
      <c r="G35" s="2"/>
      <c r="H35" s="8"/>
      <c r="I35" s="8"/>
    </row>
    <row r="36" spans="2:9">
      <c r="G36" s="9" t="s">
        <v>8</v>
      </c>
      <c r="H36" s="76">
        <f>ROUND(H34*0.27,)</f>
        <v>0</v>
      </c>
      <c r="I36" s="76"/>
    </row>
    <row r="37" spans="2:9">
      <c r="G37" s="2"/>
      <c r="H37" s="8"/>
      <c r="I37" s="8"/>
    </row>
    <row r="38" spans="2:9">
      <c r="G38" s="7" t="s">
        <v>40</v>
      </c>
      <c r="H38" s="70">
        <f>+H36+H34</f>
        <v>0</v>
      </c>
      <c r="I38" s="70"/>
    </row>
    <row r="46" spans="2:9" ht="12.75" customHeight="1">
      <c r="B46" s="10" t="s">
        <v>26</v>
      </c>
    </row>
    <row r="47" spans="2:9" ht="12.75" customHeight="1">
      <c r="B47" s="11" t="s">
        <v>46</v>
      </c>
    </row>
    <row r="48" spans="2:9" ht="12.75" customHeight="1">
      <c r="B48" s="11" t="s">
        <v>45</v>
      </c>
    </row>
    <row r="49" spans="2:2" ht="12.75" customHeight="1">
      <c r="B49" s="11" t="s">
        <v>31</v>
      </c>
    </row>
    <row r="50" spans="2:2" ht="12.75" customHeight="1">
      <c r="B50" s="11" t="s">
        <v>47</v>
      </c>
    </row>
    <row r="51" spans="2:2" ht="12.75" customHeight="1">
      <c r="B51" s="11" t="s">
        <v>48</v>
      </c>
    </row>
    <row r="52" spans="2:2" ht="13.5">
      <c r="B52" s="11" t="s">
        <v>49</v>
      </c>
    </row>
    <row r="53" spans="2:2" ht="13.5">
      <c r="B53" s="11" t="s">
        <v>50</v>
      </c>
    </row>
    <row r="54" spans="2:2" ht="13.5">
      <c r="B54" s="11" t="s">
        <v>51</v>
      </c>
    </row>
    <row r="55" spans="2:2" ht="13.5">
      <c r="B55" s="11"/>
    </row>
  </sheetData>
  <mergeCells count="9">
    <mergeCell ref="H38:I38"/>
    <mergeCell ref="A12:I12"/>
    <mergeCell ref="A14:I14"/>
    <mergeCell ref="H34:I34"/>
    <mergeCell ref="A8:I8"/>
    <mergeCell ref="A10:I10"/>
    <mergeCell ref="A11:I11"/>
    <mergeCell ref="A16:I16"/>
    <mergeCell ref="H36:I36"/>
  </mergeCells>
  <phoneticPr fontId="0" type="noConversion"/>
  <printOptions horizontalCentered="1"/>
  <pageMargins left="0.78740157480314965" right="0.78740157480314965" top="0.78740157480314965" bottom="0.78740157480314965" header="0.51181102362204722" footer="0.51181102362204722"/>
  <pageSetup paperSize="9" scale="94" orientation="portrait" r:id="rId1"/>
  <headerFooter>
    <oddFooter>&amp;C&amp;P&amp;R&amp;8&amp;F</oddFooter>
  </headerFooter>
</worksheet>
</file>

<file path=xl/worksheets/sheet2.xml><?xml version="1.0" encoding="utf-8"?>
<worksheet xmlns="http://schemas.openxmlformats.org/spreadsheetml/2006/main" xmlns:r="http://schemas.openxmlformats.org/officeDocument/2006/relationships">
  <dimension ref="A1:H112"/>
  <sheetViews>
    <sheetView view="pageBreakPreview" zoomScaleNormal="85" workbookViewId="0"/>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2016.06.29</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0" t="s">
        <v>4</v>
      </c>
      <c r="B8" s="80"/>
      <c r="C8" s="80"/>
      <c r="D8" s="80"/>
      <c r="E8" s="80"/>
      <c r="F8" s="80"/>
      <c r="G8" s="80"/>
      <c r="H8" s="80"/>
    </row>
    <row r="9" spans="1:8" s="28" customFormat="1">
      <c r="A9" s="17"/>
      <c r="B9" s="17"/>
      <c r="C9" s="17"/>
      <c r="D9" s="17"/>
      <c r="E9" s="17"/>
      <c r="F9" s="17"/>
      <c r="G9" s="17"/>
      <c r="H9" s="17"/>
    </row>
    <row r="10" spans="1:8" s="28" customFormat="1" ht="18.75">
      <c r="A10" s="77" t="str">
        <f>Főösszesítő!$A$10</f>
        <v>KINCSEM NEMZETI LÓVERSENY ÉS LOVAS STRATÉGIAI KFT.</v>
      </c>
      <c r="B10" s="77"/>
      <c r="C10" s="77"/>
      <c r="D10" s="77"/>
      <c r="E10" s="77"/>
      <c r="F10" s="77"/>
      <c r="G10" s="77"/>
      <c r="H10" s="77"/>
    </row>
    <row r="11" spans="1:8" s="28" customFormat="1" ht="18.75">
      <c r="A11" s="77" t="str">
        <f>Főösszesítő!$A$11</f>
        <v>ALAGI TRÉNINGKÖZPONT</v>
      </c>
      <c r="B11" s="77"/>
      <c r="C11" s="77"/>
      <c r="D11" s="77"/>
      <c r="E11" s="77"/>
      <c r="F11" s="77"/>
      <c r="G11" s="77"/>
      <c r="H11" s="77"/>
    </row>
    <row r="12" spans="1:8" s="28" customFormat="1" ht="18.75">
      <c r="A12" s="77" t="str">
        <f>Főösszesítő!$A$12</f>
        <v>MŰEMLÉKI FELÚJÍTÁSI MUNKÁI</v>
      </c>
      <c r="B12" s="77"/>
      <c r="C12" s="77"/>
      <c r="D12" s="77"/>
      <c r="E12" s="77"/>
      <c r="F12" s="77"/>
      <c r="G12" s="77"/>
      <c r="H12" s="77"/>
    </row>
    <row r="13" spans="1:8" s="28" customFormat="1">
      <c r="A13" s="13"/>
      <c r="B13" s="15"/>
      <c r="C13" s="15"/>
      <c r="D13" s="15"/>
      <c r="E13" s="41"/>
      <c r="F13" s="41"/>
      <c r="G13" s="41"/>
      <c r="H13" s="41"/>
    </row>
    <row r="14" spans="1:8" s="28" customFormat="1" ht="15.75">
      <c r="A14" s="81" t="str">
        <f>Főösszesítő!$A$14</f>
        <v>IV. TELEP 1. ÉPÜLET - PÁZMÁN ISTÁLLÓ</v>
      </c>
      <c r="B14" s="81"/>
      <c r="C14" s="81"/>
      <c r="D14" s="81"/>
      <c r="E14" s="81"/>
      <c r="F14" s="81"/>
      <c r="G14" s="81"/>
      <c r="H14" s="81"/>
    </row>
    <row r="15" spans="1:8" s="28" customFormat="1">
      <c r="A15" s="13"/>
      <c r="B15" s="15"/>
      <c r="C15" s="15"/>
      <c r="D15" s="15"/>
      <c r="E15" s="41"/>
      <c r="F15" s="41"/>
      <c r="G15" s="41"/>
      <c r="H15" s="41"/>
    </row>
    <row r="16" spans="1:8" s="28" customFormat="1" ht="15.75">
      <c r="A16" s="78" t="s">
        <v>205</v>
      </c>
      <c r="B16" s="78"/>
      <c r="C16" s="78"/>
      <c r="D16" s="78"/>
      <c r="E16" s="78"/>
      <c r="F16" s="78"/>
      <c r="G16" s="78"/>
      <c r="H16" s="78"/>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41</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12</v>
      </c>
      <c r="C26" s="32"/>
      <c r="D26" s="32"/>
      <c r="E26" s="42"/>
      <c r="F26" s="42"/>
      <c r="G26" s="42">
        <f>G77</f>
        <v>0</v>
      </c>
      <c r="H26" s="42">
        <f>H77</f>
        <v>0</v>
      </c>
    </row>
    <row r="27" spans="1:8" s="28" customFormat="1" ht="2.4500000000000002" customHeight="1">
      <c r="A27" s="33"/>
      <c r="B27" s="32"/>
      <c r="C27" s="32"/>
      <c r="D27" s="32"/>
      <c r="E27" s="42"/>
      <c r="F27" s="42"/>
      <c r="G27" s="42"/>
      <c r="H27" s="42"/>
    </row>
    <row r="28" spans="1:8" s="28" customFormat="1">
      <c r="A28" s="33"/>
      <c r="B28" s="32" t="s">
        <v>14</v>
      </c>
      <c r="C28" s="32"/>
      <c r="D28" s="32"/>
      <c r="E28" s="42"/>
      <c r="F28" s="42"/>
      <c r="G28" s="42">
        <f>G86</f>
        <v>0</v>
      </c>
      <c r="H28" s="42">
        <f>H86</f>
        <v>0</v>
      </c>
    </row>
    <row r="29" spans="1:8" s="28" customFormat="1" ht="2.4500000000000002" customHeight="1">
      <c r="A29" s="33"/>
      <c r="B29" s="32"/>
      <c r="C29" s="32"/>
      <c r="D29" s="32"/>
      <c r="E29" s="42"/>
      <c r="F29" s="42"/>
      <c r="G29" s="42"/>
      <c r="H29" s="42"/>
    </row>
    <row r="30" spans="1:8" s="28" customFormat="1">
      <c r="A30" s="33"/>
      <c r="B30" s="32" t="s">
        <v>15</v>
      </c>
      <c r="C30" s="32"/>
      <c r="D30" s="32"/>
      <c r="E30" s="42"/>
      <c r="F30" s="42"/>
      <c r="G30" s="42">
        <f>G100</f>
        <v>0</v>
      </c>
      <c r="H30" s="42">
        <f>H100</f>
        <v>0</v>
      </c>
    </row>
    <row r="31" spans="1:8" s="28" customFormat="1" ht="2.25" customHeight="1">
      <c r="A31" s="33"/>
      <c r="B31" s="32"/>
      <c r="C31" s="32"/>
      <c r="D31" s="32"/>
      <c r="E31" s="42"/>
      <c r="F31" s="42"/>
      <c r="G31" s="42"/>
      <c r="H31" s="42"/>
    </row>
    <row r="32" spans="1:8" s="28" customFormat="1">
      <c r="A32" s="33"/>
      <c r="B32" s="32" t="s">
        <v>20</v>
      </c>
      <c r="C32" s="32"/>
      <c r="D32" s="32"/>
      <c r="E32" s="42"/>
      <c r="F32" s="42"/>
      <c r="G32" s="42">
        <f>G110</f>
        <v>0</v>
      </c>
      <c r="H32" s="42">
        <f>H110</f>
        <v>0</v>
      </c>
    </row>
    <row r="33" spans="1:8" s="28" customFormat="1" ht="2.4500000000000002" customHeight="1">
      <c r="A33" s="33"/>
      <c r="B33" s="34"/>
      <c r="C33" s="34"/>
      <c r="D33" s="34"/>
      <c r="E33" s="43"/>
      <c r="F33" s="43"/>
      <c r="G33" s="43"/>
      <c r="H33" s="43"/>
    </row>
    <row r="34" spans="1:8" s="28" customFormat="1" ht="2.4500000000000002" customHeight="1">
      <c r="A34" s="33"/>
      <c r="B34" s="35"/>
      <c r="C34" s="35"/>
      <c r="D34" s="35"/>
      <c r="E34" s="44"/>
      <c r="F34" s="44"/>
      <c r="G34" s="44"/>
      <c r="H34" s="44"/>
    </row>
    <row r="35" spans="1:8" s="28" customFormat="1">
      <c r="A35" s="33"/>
      <c r="B35" s="32"/>
      <c r="C35" s="32"/>
      <c r="D35" s="32"/>
      <c r="E35" s="42"/>
      <c r="F35" s="42"/>
      <c r="G35" s="45">
        <f>SUM(G25:G34)</f>
        <v>0</v>
      </c>
      <c r="H35" s="45">
        <f>SUM(H25:H34)</f>
        <v>0</v>
      </c>
    </row>
    <row r="36" spans="1:8" s="28" customFormat="1">
      <c r="A36" s="33"/>
      <c r="B36" s="32"/>
      <c r="C36" s="32"/>
      <c r="D36" s="32"/>
      <c r="E36" s="42"/>
      <c r="F36" s="42"/>
      <c r="G36" s="42"/>
      <c r="H36" s="42"/>
    </row>
    <row r="37" spans="1:8" s="28" customFormat="1">
      <c r="A37" s="33"/>
      <c r="B37" s="32"/>
      <c r="C37" s="32"/>
      <c r="D37" s="32"/>
      <c r="E37" s="42"/>
      <c r="F37" s="31" t="s">
        <v>38</v>
      </c>
      <c r="G37" s="79">
        <f>G35+H35</f>
        <v>0</v>
      </c>
      <c r="H37" s="79"/>
    </row>
    <row r="38" spans="1:8" s="28" customFormat="1">
      <c r="A38" s="33"/>
      <c r="B38" s="32"/>
      <c r="C38" s="32"/>
      <c r="D38" s="32"/>
      <c r="E38" s="42"/>
      <c r="F38" s="42"/>
      <c r="G38" s="42"/>
      <c r="H38" s="42"/>
    </row>
    <row r="39" spans="1:8" s="28" customFormat="1">
      <c r="A39" s="14" t="str">
        <f>A1</f>
        <v>Tervező: ÁSZÁRI Iparfejlesztő Kft.</v>
      </c>
      <c r="B39" s="15"/>
      <c r="C39" s="15"/>
      <c r="D39" s="15"/>
      <c r="E39" s="41"/>
      <c r="F39" s="41"/>
      <c r="G39" s="41"/>
      <c r="H39" s="60" t="str">
        <f>H1</f>
        <v>Dátum: 2016.06.29</v>
      </c>
    </row>
    <row r="40" spans="1:8" s="28" customFormat="1">
      <c r="A40" s="14" t="str">
        <f>A2</f>
        <v>Cím: 1061 Budapest, Anker köz 2-4.</v>
      </c>
      <c r="B40" s="15"/>
      <c r="C40" s="15"/>
      <c r="D40" s="15"/>
      <c r="E40" s="41"/>
      <c r="F40" s="41"/>
      <c r="G40" s="41"/>
      <c r="H40" s="12"/>
    </row>
    <row r="41" spans="1:8" s="28" customFormat="1">
      <c r="A41" s="14"/>
      <c r="B41" s="15"/>
      <c r="C41" s="15"/>
      <c r="D41" s="15"/>
      <c r="E41" s="41"/>
      <c r="F41" s="41"/>
      <c r="G41" s="41"/>
      <c r="H41" s="12"/>
    </row>
    <row r="42" spans="1:8" s="28" customFormat="1">
      <c r="A42" s="14"/>
      <c r="B42" s="15"/>
      <c r="C42" s="15"/>
      <c r="D42" s="15"/>
      <c r="E42" s="41"/>
      <c r="F42" s="41"/>
      <c r="G42" s="41"/>
      <c r="H42" s="41"/>
    </row>
    <row r="43" spans="1:8" s="28" customFormat="1">
      <c r="A43" s="14"/>
      <c r="B43" s="15"/>
      <c r="C43" s="15"/>
      <c r="D43" s="15"/>
      <c r="E43" s="41"/>
      <c r="F43" s="41"/>
      <c r="G43" s="41"/>
      <c r="H43" s="41"/>
    </row>
    <row r="44" spans="1:8" s="28" customFormat="1">
      <c r="A44" s="13"/>
      <c r="B44" s="15"/>
      <c r="C44" s="15"/>
      <c r="D44" s="15"/>
      <c r="E44" s="41"/>
      <c r="F44" s="41"/>
      <c r="G44" s="41"/>
      <c r="H44" s="41"/>
    </row>
    <row r="45" spans="1:8" s="28" customFormat="1">
      <c r="A45" s="13"/>
      <c r="B45" s="15"/>
      <c r="C45" s="15"/>
      <c r="D45" s="15"/>
      <c r="E45" s="41"/>
      <c r="F45" s="41"/>
      <c r="G45" s="41"/>
      <c r="H45" s="41"/>
    </row>
    <row r="46" spans="1:8" s="28" customFormat="1" ht="20.25">
      <c r="A46" s="80" t="s">
        <v>5</v>
      </c>
      <c r="B46" s="80"/>
      <c r="C46" s="80"/>
      <c r="D46" s="80"/>
      <c r="E46" s="80"/>
      <c r="F46" s="80"/>
      <c r="G46" s="80"/>
      <c r="H46" s="80"/>
    </row>
    <row r="47" spans="1:8" s="28" customFormat="1">
      <c r="A47" s="17"/>
      <c r="B47" s="17"/>
      <c r="C47" s="17"/>
      <c r="D47" s="17"/>
      <c r="E47" s="17"/>
      <c r="F47" s="17"/>
      <c r="G47" s="17"/>
      <c r="H47" s="17"/>
    </row>
    <row r="48" spans="1:8" s="28" customFormat="1" ht="18.75">
      <c r="A48" s="77" t="str">
        <f>A10</f>
        <v>KINCSEM NEMZETI LÓVERSENY ÉS LOVAS STRATÉGIAI KFT.</v>
      </c>
      <c r="B48" s="77"/>
      <c r="C48" s="77"/>
      <c r="D48" s="77"/>
      <c r="E48" s="77"/>
      <c r="F48" s="77"/>
      <c r="G48" s="77"/>
      <c r="H48" s="77"/>
    </row>
    <row r="49" spans="1:8" s="28" customFormat="1" ht="18.75">
      <c r="A49" s="77" t="str">
        <f>A11</f>
        <v>ALAGI TRÉNINGKÖZPONT</v>
      </c>
      <c r="B49" s="77"/>
      <c r="C49" s="77"/>
      <c r="D49" s="77"/>
      <c r="E49" s="77"/>
      <c r="F49" s="77"/>
      <c r="G49" s="77"/>
      <c r="H49" s="77"/>
    </row>
    <row r="50" spans="1:8" s="28" customFormat="1" ht="18.75">
      <c r="A50" s="77" t="str">
        <f>A12</f>
        <v>MŰEMLÉKI FELÚJÍTÁSI MUNKÁI</v>
      </c>
      <c r="B50" s="77"/>
      <c r="C50" s="77"/>
      <c r="D50" s="77"/>
      <c r="E50" s="77"/>
      <c r="F50" s="77"/>
      <c r="G50" s="77"/>
      <c r="H50" s="77"/>
    </row>
    <row r="51" spans="1:8" s="28" customFormat="1">
      <c r="A51" s="13"/>
      <c r="B51" s="15"/>
      <c r="C51" s="15"/>
      <c r="D51" s="15"/>
      <c r="E51" s="41"/>
      <c r="F51" s="41"/>
      <c r="G51" s="41"/>
      <c r="H51" s="41"/>
    </row>
    <row r="52" spans="1:8" s="28" customFormat="1" ht="15.75">
      <c r="A52" s="81" t="str">
        <f>A14</f>
        <v>IV. TELEP 1. ÉPÜLET - PÁZMÁN ISTÁLLÓ</v>
      </c>
      <c r="B52" s="81"/>
      <c r="C52" s="81"/>
      <c r="D52" s="81"/>
      <c r="E52" s="81"/>
      <c r="F52" s="81"/>
      <c r="G52" s="81"/>
      <c r="H52" s="81"/>
    </row>
    <row r="53" spans="1:8" s="28" customFormat="1">
      <c r="A53" s="13"/>
      <c r="B53" s="15"/>
      <c r="C53" s="15"/>
      <c r="D53" s="15"/>
      <c r="E53" s="41"/>
      <c r="F53" s="41"/>
      <c r="G53" s="41"/>
      <c r="H53" s="41"/>
    </row>
    <row r="54" spans="1:8" s="28" customFormat="1" ht="15.75">
      <c r="A54" s="78" t="str">
        <f>A16</f>
        <v>SZERKEZETI MUNKÁK</v>
      </c>
      <c r="B54" s="78"/>
      <c r="C54" s="78"/>
      <c r="D54" s="78"/>
      <c r="E54" s="78"/>
      <c r="F54" s="78"/>
      <c r="G54" s="78"/>
      <c r="H54" s="78"/>
    </row>
    <row r="55" spans="1:8" s="28" customFormat="1">
      <c r="A55" s="33"/>
      <c r="B55" s="32"/>
      <c r="C55" s="32"/>
      <c r="D55" s="32"/>
      <c r="E55" s="42"/>
      <c r="F55" s="42"/>
      <c r="G55" s="42"/>
      <c r="H55" s="42"/>
    </row>
    <row r="56" spans="1:8" s="28" customFormat="1">
      <c r="A56" s="33"/>
      <c r="B56" s="32"/>
      <c r="C56" s="32"/>
      <c r="D56" s="32"/>
      <c r="E56" s="42"/>
      <c r="F56" s="42"/>
      <c r="G56" s="42"/>
      <c r="H56" s="42"/>
    </row>
    <row r="57" spans="1:8" s="28" customFormat="1">
      <c r="A57" s="33"/>
      <c r="B57" s="32"/>
      <c r="C57" s="32"/>
      <c r="D57" s="32"/>
      <c r="E57" s="42"/>
      <c r="F57" s="42"/>
      <c r="G57" s="42"/>
      <c r="H57" s="42"/>
    </row>
    <row r="58" spans="1:8" s="28" customFormat="1">
      <c r="A58" s="33"/>
      <c r="B58" s="36"/>
      <c r="C58" s="32"/>
      <c r="D58" s="32"/>
      <c r="E58" s="42"/>
      <c r="F58" s="42"/>
      <c r="G58" s="42"/>
      <c r="H58" s="42"/>
    </row>
    <row r="59" spans="1:8" s="28" customFormat="1">
      <c r="A59" s="33"/>
      <c r="B59" s="36"/>
      <c r="C59" s="32"/>
      <c r="D59" s="32"/>
      <c r="E59" s="42"/>
      <c r="F59" s="42"/>
      <c r="G59" s="42"/>
      <c r="H59" s="42"/>
    </row>
    <row r="60" spans="1:8" s="28" customFormat="1">
      <c r="A60" s="33"/>
      <c r="B60" s="36"/>
      <c r="C60" s="32"/>
      <c r="D60" s="32"/>
      <c r="E60" s="42"/>
      <c r="F60" s="42"/>
      <c r="G60" s="42"/>
      <c r="H60" s="42"/>
    </row>
    <row r="61" spans="1:8" s="28" customFormat="1">
      <c r="A61" s="33"/>
      <c r="B61" s="32"/>
      <c r="C61" s="32"/>
      <c r="D61" s="32"/>
      <c r="E61" s="42"/>
      <c r="F61" s="42"/>
      <c r="G61" s="42"/>
      <c r="H61" s="42"/>
    </row>
    <row r="62" spans="1:8" s="39" customFormat="1" ht="25.5">
      <c r="A62" s="24" t="s">
        <v>35</v>
      </c>
      <c r="B62" s="25" t="s">
        <v>32</v>
      </c>
      <c r="C62" s="26" t="s">
        <v>34</v>
      </c>
      <c r="D62" s="26" t="s">
        <v>44</v>
      </c>
      <c r="E62" s="27" t="s">
        <v>43</v>
      </c>
      <c r="F62" s="27" t="s">
        <v>37</v>
      </c>
      <c r="G62" s="27" t="s">
        <v>33</v>
      </c>
      <c r="H62" s="27" t="s">
        <v>36</v>
      </c>
    </row>
    <row r="65" spans="1:8" s="40" customFormat="1">
      <c r="A65" s="23"/>
      <c r="B65" s="48" t="str">
        <f>$B$26</f>
        <v>31. Helyszíni beton és vasbeton munka</v>
      </c>
      <c r="C65" s="20"/>
      <c r="D65" s="20"/>
      <c r="E65" s="19"/>
      <c r="F65" s="19"/>
      <c r="G65" s="19"/>
      <c r="H65" s="19"/>
    </row>
    <row r="67" spans="1:8" s="40" customFormat="1">
      <c r="A67" s="23">
        <v>1</v>
      </c>
      <c r="B67" s="62" t="s">
        <v>265</v>
      </c>
      <c r="C67" s="20"/>
      <c r="D67" s="20"/>
      <c r="E67" s="19"/>
      <c r="F67" s="19"/>
      <c r="G67" s="19"/>
      <c r="H67" s="19"/>
    </row>
    <row r="68" spans="1:8" s="40" customFormat="1" ht="25.5">
      <c r="A68" s="23"/>
      <c r="B68" s="63" t="s">
        <v>268</v>
      </c>
      <c r="C68" s="20">
        <v>10</v>
      </c>
      <c r="D68" s="20" t="s">
        <v>3</v>
      </c>
      <c r="E68" s="19">
        <v>0</v>
      </c>
      <c r="F68" s="19">
        <v>0</v>
      </c>
      <c r="G68" s="19">
        <f>ROUND(C68*E68,)</f>
        <v>0</v>
      </c>
      <c r="H68" s="19">
        <f>ROUND(C68*F68,)</f>
        <v>0</v>
      </c>
    </row>
    <row r="70" spans="1:8">
      <c r="A70" s="23">
        <f>MAX($A$67:A69)+1</f>
        <v>2</v>
      </c>
      <c r="B70" s="30" t="s">
        <v>263</v>
      </c>
    </row>
    <row r="71" spans="1:8" ht="63.75">
      <c r="B71" s="30" t="s">
        <v>266</v>
      </c>
      <c r="C71" s="20">
        <v>10</v>
      </c>
      <c r="D71" s="20" t="s">
        <v>3</v>
      </c>
      <c r="E71" s="19">
        <v>0</v>
      </c>
      <c r="F71" s="19">
        <v>0</v>
      </c>
      <c r="G71" s="19">
        <f>ROUND(C71*E71,)</f>
        <v>0</v>
      </c>
      <c r="H71" s="19">
        <f>ROUND(C71*F71,)</f>
        <v>0</v>
      </c>
    </row>
    <row r="73" spans="1:8">
      <c r="A73" s="23">
        <f>MAX($A$67:A72)+1</f>
        <v>3</v>
      </c>
      <c r="B73" s="30" t="s">
        <v>264</v>
      </c>
    </row>
    <row r="74" spans="1:8" ht="51">
      <c r="B74" s="30" t="s">
        <v>267</v>
      </c>
      <c r="C74" s="20">
        <v>10</v>
      </c>
      <c r="D74" s="20" t="s">
        <v>3</v>
      </c>
      <c r="E74" s="19">
        <v>0</v>
      </c>
      <c r="F74" s="19">
        <v>0</v>
      </c>
      <c r="G74" s="19">
        <f>ROUND(C74*E74,)</f>
        <v>0</v>
      </c>
      <c r="H74" s="19">
        <f>ROUND(C74*F74,)</f>
        <v>0</v>
      </c>
    </row>
    <row r="75" spans="1:8">
      <c r="B75" s="47"/>
      <c r="C75" s="46"/>
      <c r="D75" s="46"/>
      <c r="E75" s="29"/>
      <c r="F75" s="29"/>
      <c r="G75" s="29"/>
      <c r="H75" s="29"/>
    </row>
    <row r="77" spans="1:8">
      <c r="B77" s="48" t="str">
        <f>Munkanem_31</f>
        <v>31. Helyszíni beton és vasbeton munka</v>
      </c>
      <c r="G77" s="22">
        <f>SUM(G67:G76)</f>
        <v>0</v>
      </c>
      <c r="H77" s="22">
        <f>SUM(H67:H76)</f>
        <v>0</v>
      </c>
    </row>
    <row r="79" spans="1:8">
      <c r="F79" s="38" t="s">
        <v>39</v>
      </c>
      <c r="G79" s="82">
        <f>G77+H77</f>
        <v>0</v>
      </c>
      <c r="H79" s="82"/>
    </row>
    <row r="80" spans="1:8">
      <c r="B80" s="48" t="str">
        <f>$B$28</f>
        <v>33. Falazás és egyéb kőművesmunkák</v>
      </c>
    </row>
    <row r="82" spans="1:8">
      <c r="A82" s="69">
        <v>1</v>
      </c>
      <c r="B82" s="30" t="s">
        <v>315</v>
      </c>
    </row>
    <row r="83" spans="1:8" ht="25.5">
      <c r="B83" s="30" t="s">
        <v>316</v>
      </c>
      <c r="C83" s="20">
        <v>15</v>
      </c>
      <c r="D83" s="20" t="s">
        <v>93</v>
      </c>
      <c r="E83" s="19">
        <v>0</v>
      </c>
      <c r="F83" s="19">
        <v>0</v>
      </c>
      <c r="G83" s="19">
        <f>ROUND(C83*E83,)</f>
        <v>0</v>
      </c>
      <c r="H83" s="19">
        <f>ROUND(C83*F83,)</f>
        <v>0</v>
      </c>
    </row>
    <row r="84" spans="1:8">
      <c r="B84" s="47"/>
      <c r="C84" s="46"/>
      <c r="D84" s="46"/>
      <c r="E84" s="29"/>
      <c r="F84" s="29"/>
      <c r="G84" s="29"/>
      <c r="H84" s="29"/>
    </row>
    <row r="86" spans="1:8">
      <c r="B86" s="48" t="str">
        <f>Munkanem_33</f>
        <v>33. Falazás és egyéb kőművesmunkák</v>
      </c>
      <c r="G86" s="22">
        <f>SUM(G82:G85)</f>
        <v>0</v>
      </c>
      <c r="H86" s="22">
        <f>SUM(H82:H85)</f>
        <v>0</v>
      </c>
    </row>
    <row r="88" spans="1:8">
      <c r="F88" s="38" t="s">
        <v>39</v>
      </c>
      <c r="G88" s="82">
        <f>G86+H86</f>
        <v>0</v>
      </c>
      <c r="H88" s="82"/>
    </row>
    <row r="91" spans="1:8" s="40" customFormat="1">
      <c r="A91" s="23"/>
      <c r="B91" s="48" t="str">
        <f>$B$30</f>
        <v>35. Ácsmunka</v>
      </c>
      <c r="C91" s="20"/>
      <c r="D91" s="20"/>
      <c r="E91" s="19"/>
      <c r="F91" s="19"/>
      <c r="G91" s="19"/>
      <c r="H91" s="19"/>
    </row>
    <row r="93" spans="1:8" s="40" customFormat="1">
      <c r="A93" s="23">
        <v>1</v>
      </c>
      <c r="B93" s="30" t="s">
        <v>204</v>
      </c>
      <c r="C93" s="20"/>
      <c r="D93" s="20"/>
      <c r="E93" s="19"/>
      <c r="F93" s="19"/>
      <c r="G93" s="19"/>
      <c r="H93" s="19"/>
    </row>
    <row r="94" spans="1:8" s="40" customFormat="1" ht="25.5">
      <c r="A94" s="23"/>
      <c r="B94" s="30" t="s">
        <v>256</v>
      </c>
      <c r="C94" s="20">
        <v>1</v>
      </c>
      <c r="D94" s="20" t="s">
        <v>203</v>
      </c>
      <c r="E94" s="19">
        <v>0</v>
      </c>
      <c r="F94" s="19">
        <v>0</v>
      </c>
      <c r="G94" s="19">
        <f>ROUND(C94*E94,)</f>
        <v>0</v>
      </c>
      <c r="H94" s="19">
        <f>ROUND(C94*F94,)</f>
        <v>0</v>
      </c>
    </row>
    <row r="96" spans="1:8" s="40" customFormat="1">
      <c r="A96" s="69">
        <v>2</v>
      </c>
      <c r="B96" s="30" t="s">
        <v>317</v>
      </c>
      <c r="C96" s="20"/>
      <c r="D96" s="20"/>
      <c r="E96" s="19"/>
      <c r="F96" s="19"/>
      <c r="G96" s="19"/>
      <c r="H96" s="19"/>
    </row>
    <row r="97" spans="1:8" s="40" customFormat="1">
      <c r="A97" s="23"/>
      <c r="B97" s="30" t="s">
        <v>318</v>
      </c>
      <c r="C97" s="20">
        <v>1</v>
      </c>
      <c r="D97" s="20" t="s">
        <v>319</v>
      </c>
      <c r="E97" s="19">
        <v>0</v>
      </c>
      <c r="F97" s="19">
        <v>0</v>
      </c>
      <c r="G97" s="19">
        <f>ROUND(C97*E97,)</f>
        <v>0</v>
      </c>
      <c r="H97" s="19">
        <f>ROUND(C97*F97,)</f>
        <v>0</v>
      </c>
    </row>
    <row r="98" spans="1:8">
      <c r="B98" s="47"/>
      <c r="C98" s="46"/>
      <c r="D98" s="46"/>
      <c r="E98" s="29"/>
      <c r="F98" s="29"/>
      <c r="G98" s="29"/>
      <c r="H98" s="29"/>
    </row>
    <row r="100" spans="1:8">
      <c r="B100" s="48" t="str">
        <f>Munkanem_35</f>
        <v>35. Ácsmunka</v>
      </c>
      <c r="G100" s="22">
        <f>SUM(G93:G99)</f>
        <v>0</v>
      </c>
      <c r="H100" s="22">
        <f>SUM(H93:H99)</f>
        <v>0</v>
      </c>
    </row>
    <row r="102" spans="1:8">
      <c r="F102" s="38" t="s">
        <v>39</v>
      </c>
      <c r="G102" s="82">
        <f>G100+H100</f>
        <v>0</v>
      </c>
      <c r="H102" s="82"/>
    </row>
    <row r="104" spans="1:8" ht="25.5">
      <c r="B104" s="48" t="str">
        <f>$B$32</f>
        <v>42. Aljzatkészítés, hideg- és melegburkolatok készítése</v>
      </c>
    </row>
    <row r="106" spans="1:8">
      <c r="A106" s="23">
        <v>1</v>
      </c>
      <c r="B106" s="30" t="s">
        <v>130</v>
      </c>
    </row>
    <row r="107" spans="1:8" ht="25.5" customHeight="1">
      <c r="B107" s="30" t="s">
        <v>262</v>
      </c>
      <c r="C107" s="20">
        <v>6</v>
      </c>
      <c r="D107" s="21" t="s">
        <v>3</v>
      </c>
      <c r="E107" s="19">
        <v>0</v>
      </c>
      <c r="F107" s="19">
        <v>0</v>
      </c>
      <c r="G107" s="19">
        <f>ROUND(C107*E107,)</f>
        <v>0</v>
      </c>
      <c r="H107" s="19">
        <f>ROUND(C107*F107,)</f>
        <v>0</v>
      </c>
    </row>
    <row r="108" spans="1:8" s="40" customFormat="1">
      <c r="A108" s="23"/>
      <c r="B108" s="47"/>
      <c r="C108" s="46"/>
      <c r="D108" s="46"/>
      <c r="E108" s="29"/>
      <c r="F108" s="29"/>
      <c r="G108" s="29"/>
      <c r="H108" s="29"/>
    </row>
    <row r="110" spans="1:8" s="40" customFormat="1" ht="25.5">
      <c r="A110" s="23"/>
      <c r="B110" s="48" t="str">
        <f>Munkanem_42</f>
        <v>42. Aljzatkészítés, hideg- és melegburkolatok készítése</v>
      </c>
      <c r="C110" s="20"/>
      <c r="D110" s="20"/>
      <c r="E110" s="19"/>
      <c r="F110" s="19"/>
      <c r="G110" s="22">
        <f>SUM(G106:G109)</f>
        <v>0</v>
      </c>
      <c r="H110" s="22">
        <f>SUM(H106:H109)</f>
        <v>0</v>
      </c>
    </row>
    <row r="112" spans="1:8" s="40" customFormat="1">
      <c r="A112" s="23"/>
      <c r="B112" s="30"/>
      <c r="C112" s="20"/>
      <c r="D112" s="20"/>
      <c r="E112" s="19"/>
      <c r="F112" s="38" t="s">
        <v>39</v>
      </c>
      <c r="G112" s="82">
        <f>G110+H110</f>
        <v>0</v>
      </c>
      <c r="H112" s="82"/>
    </row>
  </sheetData>
  <mergeCells count="17">
    <mergeCell ref="G102:H102"/>
    <mergeCell ref="G112:H112"/>
    <mergeCell ref="A54:H54"/>
    <mergeCell ref="G79:H79"/>
    <mergeCell ref="A52:H52"/>
    <mergeCell ref="G88:H88"/>
    <mergeCell ref="A8:H8"/>
    <mergeCell ref="A10:H10"/>
    <mergeCell ref="A11:H11"/>
    <mergeCell ref="A12:H12"/>
    <mergeCell ref="A14:H14"/>
    <mergeCell ref="A50:H50"/>
    <mergeCell ref="A16:H16"/>
    <mergeCell ref="G37:H37"/>
    <mergeCell ref="A46:H46"/>
    <mergeCell ref="A48:H48"/>
    <mergeCell ref="A49:H49"/>
  </mergeCells>
  <hyperlinks>
    <hyperlink ref="B26" location="Munkanem_31" display="31. Helyszíni beton és vasbeton munka"/>
    <hyperlink ref="B30" location="Munkanem_35" display="35. Ácsmunka"/>
    <hyperlink ref="B32" location="Statika!Munkanem_42" display="42. Aljzatkészítés, hideg- és melegburkolatok készítése"/>
    <hyperlink ref="B28" location="Munkanem_33" display="33. Falazás és egyéb kőműves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2" manualBreakCount="2">
    <brk id="38" max="7" man="1"/>
    <brk id="79" max="7" man="1"/>
  </rowBreaks>
</worksheet>
</file>

<file path=xl/worksheets/sheet3.xml><?xml version="1.0" encoding="utf-8"?>
<worksheet xmlns="http://schemas.openxmlformats.org/spreadsheetml/2006/main" xmlns:r="http://schemas.openxmlformats.org/officeDocument/2006/relationships">
  <dimension ref="A1:H618"/>
  <sheetViews>
    <sheetView tabSelected="1" view="pageBreakPreview" topLeftCell="A436" zoomScaleNormal="85" workbookViewId="0">
      <selection activeCell="G455" sqref="G455"/>
    </sheetView>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2016.06.29</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0" t="s">
        <v>4</v>
      </c>
      <c r="B8" s="80"/>
      <c r="C8" s="80"/>
      <c r="D8" s="80"/>
      <c r="E8" s="80"/>
      <c r="F8" s="80"/>
      <c r="G8" s="80"/>
      <c r="H8" s="80"/>
    </row>
    <row r="9" spans="1:8" s="28" customFormat="1">
      <c r="A9" s="17"/>
      <c r="B9" s="17"/>
      <c r="C9" s="17"/>
      <c r="D9" s="17"/>
      <c r="E9" s="17"/>
      <c r="F9" s="17"/>
      <c r="G9" s="17"/>
      <c r="H9" s="17"/>
    </row>
    <row r="10" spans="1:8" s="28" customFormat="1" ht="18.75">
      <c r="A10" s="77" t="str">
        <f>Főösszesítő!$A$10</f>
        <v>KINCSEM NEMZETI LÓVERSENY ÉS LOVAS STRATÉGIAI KFT.</v>
      </c>
      <c r="B10" s="77"/>
      <c r="C10" s="77"/>
      <c r="D10" s="77"/>
      <c r="E10" s="77"/>
      <c r="F10" s="77"/>
      <c r="G10" s="77"/>
      <c r="H10" s="77"/>
    </row>
    <row r="11" spans="1:8" s="28" customFormat="1" ht="18.75">
      <c r="A11" s="77" t="str">
        <f>Főösszesítő!$A$11</f>
        <v>ALAGI TRÉNINGKÖZPONT</v>
      </c>
      <c r="B11" s="77"/>
      <c r="C11" s="77"/>
      <c r="D11" s="77"/>
      <c r="E11" s="77"/>
      <c r="F11" s="77"/>
      <c r="G11" s="77"/>
      <c r="H11" s="77"/>
    </row>
    <row r="12" spans="1:8" s="28" customFormat="1" ht="18.75">
      <c r="A12" s="77" t="str">
        <f>Főösszesítő!$A$12</f>
        <v>MŰEMLÉKI FELÚJÍTÁSI MUNKÁI</v>
      </c>
      <c r="B12" s="77"/>
      <c r="C12" s="77"/>
      <c r="D12" s="77"/>
      <c r="E12" s="77"/>
      <c r="F12" s="77"/>
      <c r="G12" s="77"/>
      <c r="H12" s="77"/>
    </row>
    <row r="13" spans="1:8" s="28" customFormat="1">
      <c r="A13" s="13"/>
      <c r="B13" s="15"/>
      <c r="C13" s="15"/>
      <c r="D13" s="15"/>
      <c r="E13" s="41"/>
      <c r="F13" s="41"/>
      <c r="G13" s="41"/>
      <c r="H13" s="41"/>
    </row>
    <row r="14" spans="1:8" s="28" customFormat="1" ht="15.75">
      <c r="A14" s="81" t="str">
        <f>Főösszesítő!$A$14</f>
        <v>IV. TELEP 1. ÉPÜLET - PÁZMÁN ISTÁLLÓ</v>
      </c>
      <c r="B14" s="81"/>
      <c r="C14" s="81"/>
      <c r="D14" s="81"/>
      <c r="E14" s="81"/>
      <c r="F14" s="81"/>
      <c r="G14" s="81"/>
      <c r="H14" s="81"/>
    </row>
    <row r="15" spans="1:8" s="28" customFormat="1">
      <c r="A15" s="13"/>
      <c r="B15" s="15"/>
      <c r="C15" s="15"/>
      <c r="D15" s="15"/>
      <c r="E15" s="41"/>
      <c r="F15" s="41"/>
      <c r="G15" s="41"/>
      <c r="H15" s="41"/>
    </row>
    <row r="16" spans="1:8" s="28" customFormat="1" ht="15.75">
      <c r="A16" s="78" t="s">
        <v>29</v>
      </c>
      <c r="B16" s="78"/>
      <c r="C16" s="78"/>
      <c r="D16" s="78"/>
      <c r="E16" s="78"/>
      <c r="F16" s="78"/>
      <c r="G16" s="78"/>
      <c r="H16" s="78"/>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41</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10</v>
      </c>
      <c r="C26" s="32"/>
      <c r="D26" s="32"/>
      <c r="E26" s="42"/>
      <c r="F26" s="42"/>
      <c r="G26" s="42">
        <f>G106</f>
        <v>0</v>
      </c>
      <c r="H26" s="42">
        <f>H106</f>
        <v>0</v>
      </c>
    </row>
    <row r="27" spans="1:8" s="28" customFormat="1" ht="2.4500000000000002" customHeight="1">
      <c r="A27" s="33"/>
      <c r="B27" s="32"/>
      <c r="C27" s="32"/>
      <c r="D27" s="32"/>
      <c r="E27" s="42"/>
      <c r="F27" s="42"/>
      <c r="G27" s="42"/>
      <c r="H27" s="42"/>
    </row>
    <row r="28" spans="1:8" s="28" customFormat="1">
      <c r="A28" s="33"/>
      <c r="B28" s="32" t="s">
        <v>11</v>
      </c>
      <c r="C28" s="32"/>
      <c r="D28" s="32"/>
      <c r="E28" s="42"/>
      <c r="F28" s="42"/>
      <c r="G28" s="42">
        <f>G140</f>
        <v>0</v>
      </c>
      <c r="H28" s="42">
        <f>H140</f>
        <v>0</v>
      </c>
    </row>
    <row r="29" spans="1:8" s="28" customFormat="1" ht="2.4500000000000002" customHeight="1">
      <c r="A29" s="33"/>
      <c r="B29" s="32"/>
      <c r="C29" s="32"/>
      <c r="D29" s="32"/>
      <c r="E29" s="42"/>
      <c r="F29" s="42"/>
      <c r="G29" s="42"/>
      <c r="H29" s="42"/>
    </row>
    <row r="30" spans="1:8" s="28" customFormat="1">
      <c r="A30" s="33"/>
      <c r="B30" s="32" t="s">
        <v>17</v>
      </c>
      <c r="C30" s="32"/>
      <c r="D30" s="32"/>
      <c r="E30" s="42"/>
      <c r="F30" s="42"/>
      <c r="G30" s="42">
        <f>G150</f>
        <v>0</v>
      </c>
      <c r="H30" s="42">
        <f>H150</f>
        <v>0</v>
      </c>
    </row>
    <row r="31" spans="1:8" s="28" customFormat="1" ht="2.4500000000000002" customHeight="1">
      <c r="A31" s="33"/>
      <c r="B31" s="32"/>
      <c r="C31" s="32"/>
      <c r="D31" s="32"/>
      <c r="E31" s="42"/>
      <c r="F31" s="42"/>
      <c r="G31" s="42"/>
      <c r="H31" s="42"/>
    </row>
    <row r="32" spans="1:8" s="28" customFormat="1">
      <c r="A32" s="33"/>
      <c r="B32" s="32" t="s">
        <v>12</v>
      </c>
      <c r="C32" s="32"/>
      <c r="D32" s="32"/>
      <c r="E32" s="42"/>
      <c r="F32" s="42"/>
      <c r="G32" s="42">
        <f>G181</f>
        <v>0</v>
      </c>
      <c r="H32" s="42">
        <f>H181</f>
        <v>0</v>
      </c>
    </row>
    <row r="33" spans="1:8" s="28" customFormat="1" ht="2.4500000000000002" customHeight="1">
      <c r="A33" s="33"/>
      <c r="B33" s="32"/>
      <c r="C33" s="32"/>
      <c r="D33" s="32"/>
      <c r="E33" s="42"/>
      <c r="F33" s="42"/>
      <c r="G33" s="42"/>
      <c r="H33" s="42"/>
    </row>
    <row r="34" spans="1:8" s="28" customFormat="1">
      <c r="A34" s="33"/>
      <c r="B34" s="32" t="s">
        <v>13</v>
      </c>
      <c r="C34" s="32"/>
      <c r="D34" s="32"/>
      <c r="E34" s="42"/>
      <c r="F34" s="42"/>
      <c r="G34" s="42">
        <f>G191</f>
        <v>0</v>
      </c>
      <c r="H34" s="42">
        <f>H191</f>
        <v>0</v>
      </c>
    </row>
    <row r="35" spans="1:8" s="28" customFormat="1" ht="2.4500000000000002" customHeight="1">
      <c r="A35" s="33"/>
      <c r="B35" s="32"/>
      <c r="C35" s="32"/>
      <c r="D35" s="32"/>
      <c r="E35" s="42"/>
      <c r="F35" s="42"/>
      <c r="G35" s="42"/>
      <c r="H35" s="42"/>
    </row>
    <row r="36" spans="1:8" s="28" customFormat="1">
      <c r="A36" s="33"/>
      <c r="B36" s="32" t="s">
        <v>14</v>
      </c>
      <c r="C36" s="32"/>
      <c r="D36" s="32"/>
      <c r="E36" s="42"/>
      <c r="F36" s="42"/>
      <c r="G36" s="42">
        <f>G210</f>
        <v>0</v>
      </c>
      <c r="H36" s="42">
        <f>H210</f>
        <v>0</v>
      </c>
    </row>
    <row r="37" spans="1:8" s="28" customFormat="1" ht="2.4500000000000002" customHeight="1">
      <c r="A37" s="33"/>
      <c r="B37" s="32"/>
      <c r="C37" s="32"/>
      <c r="D37" s="32"/>
      <c r="E37" s="42"/>
      <c r="F37" s="42"/>
      <c r="G37" s="42"/>
      <c r="H37" s="42"/>
    </row>
    <row r="38" spans="1:8" s="28" customFormat="1">
      <c r="A38" s="33"/>
      <c r="B38" s="32" t="s">
        <v>15</v>
      </c>
      <c r="C38" s="32"/>
      <c r="D38" s="32"/>
      <c r="E38" s="42"/>
      <c r="F38" s="42"/>
      <c r="G38" s="42">
        <f>G262</f>
        <v>0</v>
      </c>
      <c r="H38" s="42">
        <f>H262</f>
        <v>0</v>
      </c>
    </row>
    <row r="39" spans="1:8" s="28" customFormat="1" ht="2.4500000000000002" customHeight="1">
      <c r="A39" s="33"/>
      <c r="B39" s="32"/>
      <c r="C39" s="32"/>
      <c r="D39" s="32"/>
      <c r="E39" s="42"/>
      <c r="F39" s="42"/>
      <c r="G39" s="42"/>
      <c r="H39" s="42"/>
    </row>
    <row r="40" spans="1:8" s="28" customFormat="1">
      <c r="A40" s="33"/>
      <c r="B40" s="32" t="s">
        <v>16</v>
      </c>
      <c r="C40" s="32"/>
      <c r="D40" s="32"/>
      <c r="E40" s="42"/>
      <c r="F40" s="42"/>
      <c r="G40" s="42">
        <f>G281</f>
        <v>0</v>
      </c>
      <c r="H40" s="42">
        <f>H281</f>
        <v>0</v>
      </c>
    </row>
    <row r="41" spans="1:8" s="28" customFormat="1" ht="2.4500000000000002" customHeight="1">
      <c r="A41" s="33"/>
      <c r="B41" s="32"/>
      <c r="C41" s="32"/>
      <c r="D41" s="32"/>
      <c r="E41" s="42"/>
      <c r="F41" s="42"/>
      <c r="G41" s="42"/>
      <c r="H41" s="42"/>
    </row>
    <row r="42" spans="1:8" s="28" customFormat="1">
      <c r="A42" s="33"/>
      <c r="B42" s="32" t="s">
        <v>18</v>
      </c>
      <c r="C42" s="32"/>
      <c r="D42" s="32"/>
      <c r="E42" s="42"/>
      <c r="F42" s="42"/>
      <c r="G42" s="42">
        <f>G291</f>
        <v>0</v>
      </c>
      <c r="H42" s="42">
        <f>H291</f>
        <v>0</v>
      </c>
    </row>
    <row r="43" spans="1:8" s="28" customFormat="1" ht="2.4500000000000002" customHeight="1">
      <c r="A43" s="33"/>
      <c r="B43" s="32"/>
      <c r="C43" s="32"/>
      <c r="D43" s="32"/>
      <c r="E43" s="42"/>
      <c r="F43" s="42"/>
      <c r="G43" s="42"/>
      <c r="H43" s="42"/>
    </row>
    <row r="44" spans="1:8" s="28" customFormat="1">
      <c r="A44" s="33"/>
      <c r="B44" s="32" t="s">
        <v>19</v>
      </c>
      <c r="C44" s="32"/>
      <c r="D44" s="32"/>
      <c r="E44" s="42"/>
      <c r="F44" s="42"/>
      <c r="G44" s="42">
        <f>G322</f>
        <v>0</v>
      </c>
      <c r="H44" s="42">
        <f>H322</f>
        <v>0</v>
      </c>
    </row>
    <row r="45" spans="1:8" s="28" customFormat="1" ht="2.4500000000000002" customHeight="1">
      <c r="A45" s="33"/>
      <c r="B45" s="32"/>
      <c r="C45" s="32"/>
      <c r="D45" s="32"/>
      <c r="E45" s="42"/>
      <c r="F45" s="42"/>
      <c r="G45" s="42"/>
      <c r="H45" s="42"/>
    </row>
    <row r="46" spans="1:8" s="28" customFormat="1">
      <c r="A46" s="33"/>
      <c r="B46" s="32" t="s">
        <v>20</v>
      </c>
      <c r="C46" s="32"/>
      <c r="D46" s="32"/>
      <c r="E46" s="42"/>
      <c r="F46" s="42"/>
      <c r="G46" s="42">
        <f>G374</f>
        <v>0</v>
      </c>
      <c r="H46" s="42">
        <f>H374</f>
        <v>0</v>
      </c>
    </row>
    <row r="47" spans="1:8" s="28" customFormat="1" ht="2.4500000000000002" customHeight="1">
      <c r="A47" s="33"/>
      <c r="B47" s="32"/>
      <c r="C47" s="32"/>
      <c r="D47" s="32"/>
      <c r="E47" s="42"/>
      <c r="F47" s="42"/>
      <c r="G47" s="42"/>
      <c r="H47" s="42"/>
    </row>
    <row r="48" spans="1:8" s="28" customFormat="1">
      <c r="A48" s="33"/>
      <c r="B48" s="32" t="s">
        <v>21</v>
      </c>
      <c r="C48" s="32"/>
      <c r="D48" s="32"/>
      <c r="E48" s="42"/>
      <c r="F48" s="42"/>
      <c r="G48" s="42">
        <f>G414</f>
        <v>0</v>
      </c>
      <c r="H48" s="42">
        <f>H414</f>
        <v>0</v>
      </c>
    </row>
    <row r="49" spans="1:8" s="28" customFormat="1" ht="2.4500000000000002" customHeight="1">
      <c r="A49" s="33"/>
      <c r="B49" s="32"/>
      <c r="C49" s="32"/>
      <c r="D49" s="32"/>
      <c r="E49" s="42"/>
      <c r="F49" s="42"/>
      <c r="G49" s="42"/>
      <c r="H49" s="42"/>
    </row>
    <row r="50" spans="1:8" s="28" customFormat="1">
      <c r="A50" s="33"/>
      <c r="B50" s="32" t="s">
        <v>22</v>
      </c>
      <c r="C50" s="32"/>
      <c r="D50" s="32"/>
      <c r="E50" s="42"/>
      <c r="F50" s="42"/>
      <c r="G50" s="42">
        <f>G462</f>
        <v>0</v>
      </c>
      <c r="H50" s="42">
        <f>H462</f>
        <v>0</v>
      </c>
    </row>
    <row r="51" spans="1:8" s="28" customFormat="1" ht="2.25" customHeight="1">
      <c r="A51" s="33"/>
      <c r="B51" s="32"/>
      <c r="C51" s="32"/>
      <c r="D51" s="32"/>
      <c r="E51" s="42"/>
      <c r="F51" s="42"/>
      <c r="G51" s="42"/>
      <c r="H51" s="42"/>
    </row>
    <row r="52" spans="1:8" s="28" customFormat="1">
      <c r="A52" s="33"/>
      <c r="B52" s="32" t="s">
        <v>23</v>
      </c>
      <c r="C52" s="32"/>
      <c r="D52" s="32"/>
      <c r="E52" s="42"/>
      <c r="F52" s="42"/>
      <c r="G52" s="42">
        <f>G490</f>
        <v>0</v>
      </c>
      <c r="H52" s="42">
        <f>H490</f>
        <v>0</v>
      </c>
    </row>
    <row r="53" spans="1:8" s="28" customFormat="1" ht="2.25" customHeight="1">
      <c r="A53" s="33"/>
      <c r="B53" s="32"/>
      <c r="C53" s="32"/>
      <c r="D53" s="32"/>
      <c r="E53" s="42"/>
      <c r="F53" s="42"/>
      <c r="G53" s="42"/>
      <c r="H53" s="42"/>
    </row>
    <row r="54" spans="1:8" s="28" customFormat="1">
      <c r="A54" s="33"/>
      <c r="B54" s="32" t="s">
        <v>24</v>
      </c>
      <c r="C54" s="32"/>
      <c r="D54" s="32"/>
      <c r="E54" s="42"/>
      <c r="F54" s="42"/>
      <c r="G54" s="42">
        <f>G539</f>
        <v>0</v>
      </c>
      <c r="H54" s="42">
        <f>H539</f>
        <v>0</v>
      </c>
    </row>
    <row r="55" spans="1:8" s="28" customFormat="1" ht="2.25" customHeight="1">
      <c r="A55" s="33"/>
      <c r="B55" s="32"/>
      <c r="C55" s="32"/>
      <c r="D55" s="32"/>
      <c r="E55" s="42"/>
      <c r="F55" s="42"/>
      <c r="G55" s="42"/>
      <c r="H55" s="42"/>
    </row>
    <row r="56" spans="1:8" s="28" customFormat="1">
      <c r="A56" s="33"/>
      <c r="B56" s="32" t="s">
        <v>25</v>
      </c>
      <c r="C56" s="32"/>
      <c r="D56" s="32"/>
      <c r="E56" s="42"/>
      <c r="F56" s="42"/>
      <c r="G56" s="42">
        <f>G567</f>
        <v>0</v>
      </c>
      <c r="H56" s="42">
        <f>H567</f>
        <v>0</v>
      </c>
    </row>
    <row r="57" spans="1:8" s="28" customFormat="1" ht="2.25" customHeight="1">
      <c r="A57" s="33"/>
      <c r="B57" s="32"/>
      <c r="C57" s="32"/>
      <c r="D57" s="32"/>
      <c r="E57" s="42"/>
      <c r="F57" s="42"/>
      <c r="G57" s="42"/>
      <c r="H57" s="42"/>
    </row>
    <row r="58" spans="1:8" s="28" customFormat="1">
      <c r="A58" s="33"/>
      <c r="B58" s="32" t="s">
        <v>27</v>
      </c>
      <c r="C58" s="32"/>
      <c r="D58" s="32"/>
      <c r="E58" s="42"/>
      <c r="F58" s="42"/>
      <c r="G58" s="42">
        <f>G583</f>
        <v>0</v>
      </c>
      <c r="H58" s="42">
        <f>H583</f>
        <v>0</v>
      </c>
    </row>
    <row r="59" spans="1:8" s="28" customFormat="1" ht="2.25" customHeight="1">
      <c r="A59" s="33"/>
      <c r="B59" s="32"/>
      <c r="C59" s="32"/>
      <c r="D59" s="32"/>
      <c r="E59" s="42"/>
      <c r="F59" s="42"/>
      <c r="G59" s="42"/>
      <c r="H59" s="42"/>
    </row>
    <row r="60" spans="1:8" s="28" customFormat="1">
      <c r="A60" s="33"/>
      <c r="B60" s="32" t="s">
        <v>30</v>
      </c>
      <c r="C60" s="32"/>
      <c r="D60" s="32"/>
      <c r="E60" s="42"/>
      <c r="F60" s="42"/>
      <c r="G60" s="42">
        <f>G593</f>
        <v>0</v>
      </c>
      <c r="H60" s="42">
        <f>H593</f>
        <v>0</v>
      </c>
    </row>
    <row r="61" spans="1:8" s="28" customFormat="1" ht="1.5" customHeight="1">
      <c r="A61" s="33"/>
      <c r="B61" s="32"/>
      <c r="C61" s="32"/>
      <c r="D61" s="32"/>
      <c r="E61" s="42"/>
      <c r="F61" s="42"/>
      <c r="G61" s="42"/>
      <c r="H61" s="42"/>
    </row>
    <row r="62" spans="1:8" s="28" customFormat="1">
      <c r="A62" s="33"/>
      <c r="B62" s="32" t="s">
        <v>28</v>
      </c>
      <c r="C62" s="32"/>
      <c r="D62" s="32"/>
      <c r="E62" s="42"/>
      <c r="F62" s="42"/>
      <c r="G62" s="42">
        <f>G606</f>
        <v>0</v>
      </c>
      <c r="H62" s="42">
        <f>H606</f>
        <v>0</v>
      </c>
    </row>
    <row r="63" spans="1:8" s="28" customFormat="1" ht="2.25" customHeight="1">
      <c r="A63" s="33"/>
      <c r="B63" s="32"/>
      <c r="C63" s="32"/>
      <c r="D63" s="32"/>
      <c r="E63" s="42"/>
      <c r="F63" s="42"/>
      <c r="G63" s="42"/>
      <c r="H63" s="42"/>
    </row>
    <row r="64" spans="1:8" s="28" customFormat="1">
      <c r="A64" s="33"/>
      <c r="B64" s="32" t="s">
        <v>139</v>
      </c>
      <c r="C64" s="32"/>
      <c r="D64" s="32"/>
      <c r="E64" s="42"/>
      <c r="F64" s="42"/>
      <c r="G64" s="42">
        <f>G616</f>
        <v>0</v>
      </c>
      <c r="H64" s="42">
        <f>H616</f>
        <v>0</v>
      </c>
    </row>
    <row r="65" spans="1:8" s="28" customFormat="1" ht="2.4500000000000002" customHeight="1">
      <c r="A65" s="33"/>
      <c r="B65" s="34"/>
      <c r="C65" s="34"/>
      <c r="D65" s="34"/>
      <c r="E65" s="43"/>
      <c r="F65" s="43"/>
      <c r="G65" s="43"/>
      <c r="H65" s="43"/>
    </row>
    <row r="66" spans="1:8" s="28" customFormat="1" ht="2.4500000000000002" customHeight="1">
      <c r="A66" s="33"/>
      <c r="B66" s="35"/>
      <c r="C66" s="35"/>
      <c r="D66" s="35"/>
      <c r="E66" s="44"/>
      <c r="F66" s="44"/>
      <c r="G66" s="44"/>
      <c r="H66" s="44"/>
    </row>
    <row r="67" spans="1:8" s="28" customFormat="1">
      <c r="A67" s="33"/>
      <c r="B67" s="32"/>
      <c r="C67" s="32"/>
      <c r="D67" s="32"/>
      <c r="E67" s="42"/>
      <c r="F67" s="42"/>
      <c r="G67" s="45">
        <f>SUM(G26:G66)</f>
        <v>0</v>
      </c>
      <c r="H67" s="45">
        <f>SUM(H26:H66)</f>
        <v>0</v>
      </c>
    </row>
    <row r="68" spans="1:8" s="28" customFormat="1">
      <c r="A68" s="33"/>
      <c r="B68" s="32"/>
      <c r="C68" s="32"/>
      <c r="D68" s="32"/>
      <c r="E68" s="42"/>
      <c r="F68" s="42"/>
      <c r="G68" s="42"/>
      <c r="H68" s="42"/>
    </row>
    <row r="69" spans="1:8" s="28" customFormat="1">
      <c r="A69" s="33"/>
      <c r="B69" s="32"/>
      <c r="C69" s="32"/>
      <c r="D69" s="32"/>
      <c r="E69" s="42"/>
      <c r="F69" s="31" t="s">
        <v>38</v>
      </c>
      <c r="G69" s="79">
        <f>G67+H67</f>
        <v>0</v>
      </c>
      <c r="H69" s="79"/>
    </row>
    <row r="70" spans="1:8" s="28" customFormat="1">
      <c r="A70" s="33"/>
      <c r="B70" s="32"/>
      <c r="C70" s="32"/>
      <c r="D70" s="32"/>
      <c r="E70" s="42"/>
      <c r="F70" s="42"/>
      <c r="G70" s="42"/>
      <c r="H70" s="42"/>
    </row>
    <row r="71" spans="1:8" s="28" customFormat="1">
      <c r="A71" s="14" t="str">
        <f>A1</f>
        <v>Tervező: ÁSZÁRI Iparfejlesztő Kft.</v>
      </c>
      <c r="B71" s="15"/>
      <c r="C71" s="15"/>
      <c r="D71" s="15"/>
      <c r="E71" s="41"/>
      <c r="F71" s="41"/>
      <c r="G71" s="41"/>
      <c r="H71" s="60" t="str">
        <f>H1</f>
        <v>Dátum: 2016.06.29</v>
      </c>
    </row>
    <row r="72" spans="1:8" s="28" customFormat="1">
      <c r="A72" s="14" t="str">
        <f>A2</f>
        <v>Cím: 1061 Budapest, Anker köz 2-4.</v>
      </c>
      <c r="B72" s="15"/>
      <c r="C72" s="15"/>
      <c r="D72" s="15"/>
      <c r="E72" s="41"/>
      <c r="F72" s="41"/>
      <c r="G72" s="41"/>
      <c r="H72" s="12"/>
    </row>
    <row r="73" spans="1:8" s="28" customFormat="1">
      <c r="A73" s="14"/>
      <c r="B73" s="15"/>
      <c r="C73" s="15"/>
      <c r="D73" s="15"/>
      <c r="E73" s="41"/>
      <c r="F73" s="41"/>
      <c r="G73" s="41"/>
      <c r="H73" s="12"/>
    </row>
    <row r="74" spans="1:8" s="28" customFormat="1">
      <c r="A74" s="14"/>
      <c r="B74" s="15"/>
      <c r="C74" s="15"/>
      <c r="D74" s="15"/>
      <c r="E74" s="41"/>
      <c r="F74" s="41"/>
      <c r="G74" s="41"/>
      <c r="H74" s="41"/>
    </row>
    <row r="75" spans="1:8" s="28" customFormat="1">
      <c r="A75" s="14"/>
      <c r="B75" s="15"/>
      <c r="C75" s="15"/>
      <c r="D75" s="15"/>
      <c r="E75" s="41"/>
      <c r="F75" s="41"/>
      <c r="G75" s="41"/>
      <c r="H75" s="41"/>
    </row>
    <row r="76" spans="1:8" s="28" customFormat="1">
      <c r="A76" s="13"/>
      <c r="B76" s="15"/>
      <c r="C76" s="15"/>
      <c r="D76" s="15"/>
      <c r="E76" s="41"/>
      <c r="F76" s="41"/>
      <c r="G76" s="41"/>
      <c r="H76" s="41"/>
    </row>
    <row r="77" spans="1:8" s="28" customFormat="1">
      <c r="A77" s="13"/>
      <c r="B77" s="15"/>
      <c r="C77" s="15"/>
      <c r="D77" s="15"/>
      <c r="E77" s="41"/>
      <c r="F77" s="41"/>
      <c r="G77" s="41"/>
      <c r="H77" s="41"/>
    </row>
    <row r="78" spans="1:8" s="28" customFormat="1" ht="20.25">
      <c r="A78" s="80" t="s">
        <v>5</v>
      </c>
      <c r="B78" s="80"/>
      <c r="C78" s="80"/>
      <c r="D78" s="80"/>
      <c r="E78" s="80"/>
      <c r="F78" s="80"/>
      <c r="G78" s="80"/>
      <c r="H78" s="80"/>
    </row>
    <row r="79" spans="1:8" s="28" customFormat="1">
      <c r="A79" s="17"/>
      <c r="B79" s="17"/>
      <c r="C79" s="17"/>
      <c r="D79" s="17"/>
      <c r="E79" s="17"/>
      <c r="F79" s="17"/>
      <c r="G79" s="17"/>
      <c r="H79" s="17"/>
    </row>
    <row r="80" spans="1:8" s="28" customFormat="1" ht="18.75">
      <c r="A80" s="77" t="str">
        <f>A10</f>
        <v>KINCSEM NEMZETI LÓVERSENY ÉS LOVAS STRATÉGIAI KFT.</v>
      </c>
      <c r="B80" s="77"/>
      <c r="C80" s="77"/>
      <c r="D80" s="77"/>
      <c r="E80" s="77"/>
      <c r="F80" s="77"/>
      <c r="G80" s="77"/>
      <c r="H80" s="77"/>
    </row>
    <row r="81" spans="1:8" s="28" customFormat="1" ht="18.75">
      <c r="A81" s="77" t="str">
        <f>A11</f>
        <v>ALAGI TRÉNINGKÖZPONT</v>
      </c>
      <c r="B81" s="77"/>
      <c r="C81" s="77"/>
      <c r="D81" s="77"/>
      <c r="E81" s="77"/>
      <c r="F81" s="77"/>
      <c r="G81" s="77"/>
      <c r="H81" s="77"/>
    </row>
    <row r="82" spans="1:8" s="28" customFormat="1" ht="18.75">
      <c r="A82" s="77" t="str">
        <f>A12</f>
        <v>MŰEMLÉKI FELÚJÍTÁSI MUNKÁI</v>
      </c>
      <c r="B82" s="77"/>
      <c r="C82" s="77"/>
      <c r="D82" s="77"/>
      <c r="E82" s="77"/>
      <c r="F82" s="77"/>
      <c r="G82" s="77"/>
      <c r="H82" s="77"/>
    </row>
    <row r="83" spans="1:8" s="28" customFormat="1">
      <c r="A83" s="13"/>
      <c r="B83" s="15"/>
      <c r="C83" s="15"/>
      <c r="D83" s="15"/>
      <c r="E83" s="41"/>
      <c r="F83" s="41"/>
      <c r="G83" s="41"/>
      <c r="H83" s="41"/>
    </row>
    <row r="84" spans="1:8" s="28" customFormat="1" ht="15.75">
      <c r="A84" s="81" t="str">
        <f>A14</f>
        <v>IV. TELEP 1. ÉPÜLET - PÁZMÁN ISTÁLLÓ</v>
      </c>
      <c r="B84" s="81"/>
      <c r="C84" s="81"/>
      <c r="D84" s="81"/>
      <c r="E84" s="81"/>
      <c r="F84" s="81"/>
      <c r="G84" s="81"/>
      <c r="H84" s="81"/>
    </row>
    <row r="85" spans="1:8" s="28" customFormat="1">
      <c r="A85" s="13"/>
      <c r="B85" s="15"/>
      <c r="C85" s="15"/>
      <c r="D85" s="15"/>
      <c r="E85" s="41"/>
      <c r="F85" s="41"/>
      <c r="G85" s="41"/>
      <c r="H85" s="41"/>
    </row>
    <row r="86" spans="1:8" s="28" customFormat="1" ht="15.75">
      <c r="A86" s="78" t="str">
        <f>A16</f>
        <v>ÉPÍTÉSZETI MUNKÁK</v>
      </c>
      <c r="B86" s="78"/>
      <c r="C86" s="78"/>
      <c r="D86" s="78"/>
      <c r="E86" s="78"/>
      <c r="F86" s="78"/>
      <c r="G86" s="78"/>
      <c r="H86" s="78"/>
    </row>
    <row r="87" spans="1:8" s="28" customFormat="1">
      <c r="A87" s="33"/>
      <c r="B87" s="32"/>
      <c r="C87" s="32"/>
      <c r="D87" s="32"/>
      <c r="E87" s="42"/>
      <c r="F87" s="42"/>
      <c r="G87" s="42"/>
      <c r="H87" s="42"/>
    </row>
    <row r="88" spans="1:8" s="28" customFormat="1">
      <c r="A88" s="33"/>
      <c r="B88" s="32"/>
      <c r="C88" s="32"/>
      <c r="D88" s="32"/>
      <c r="E88" s="42"/>
      <c r="F88" s="42"/>
      <c r="G88" s="42"/>
      <c r="H88" s="42"/>
    </row>
    <row r="89" spans="1:8" s="28" customFormat="1">
      <c r="A89" s="33"/>
      <c r="B89" s="32"/>
      <c r="C89" s="32"/>
      <c r="D89" s="32"/>
      <c r="E89" s="42"/>
      <c r="F89" s="42"/>
      <c r="G89" s="42"/>
      <c r="H89" s="42"/>
    </row>
    <row r="90" spans="1:8" s="28" customFormat="1">
      <c r="A90" s="33"/>
      <c r="B90" s="36"/>
      <c r="C90" s="32"/>
      <c r="D90" s="32"/>
      <c r="E90" s="42"/>
      <c r="F90" s="42"/>
      <c r="G90" s="42"/>
      <c r="H90" s="42"/>
    </row>
    <row r="91" spans="1:8" s="28" customFormat="1">
      <c r="A91" s="33"/>
      <c r="B91" s="36"/>
      <c r="C91" s="32"/>
      <c r="D91" s="32"/>
      <c r="E91" s="42"/>
      <c r="F91" s="42"/>
      <c r="G91" s="42"/>
      <c r="H91" s="42"/>
    </row>
    <row r="92" spans="1:8" s="28" customFormat="1">
      <c r="A92" s="33"/>
      <c r="B92" s="36"/>
      <c r="C92" s="32"/>
      <c r="D92" s="32"/>
      <c r="E92" s="42"/>
      <c r="F92" s="42"/>
      <c r="G92" s="42"/>
      <c r="H92" s="42"/>
    </row>
    <row r="93" spans="1:8" s="28" customFormat="1">
      <c r="A93" s="33"/>
      <c r="B93" s="32"/>
      <c r="C93" s="32"/>
      <c r="D93" s="32"/>
      <c r="E93" s="42"/>
      <c r="F93" s="42"/>
      <c r="G93" s="42"/>
      <c r="H93" s="42"/>
    </row>
    <row r="94" spans="1:8" s="39" customFormat="1" ht="25.5">
      <c r="A94" s="24" t="s">
        <v>35</v>
      </c>
      <c r="B94" s="25" t="s">
        <v>32</v>
      </c>
      <c r="C94" s="26" t="s">
        <v>34</v>
      </c>
      <c r="D94" s="26" t="s">
        <v>44</v>
      </c>
      <c r="E94" s="27" t="s">
        <v>43</v>
      </c>
      <c r="F94" s="27" t="s">
        <v>37</v>
      </c>
      <c r="G94" s="27" t="s">
        <v>33</v>
      </c>
      <c r="H94" s="27" t="s">
        <v>36</v>
      </c>
    </row>
    <row r="97" spans="1:8">
      <c r="B97" s="48" t="str">
        <f>$B$26</f>
        <v>15. Zsaluzás és állványozás</v>
      </c>
    </row>
    <row r="99" spans="1:8">
      <c r="A99" s="23">
        <v>1</v>
      </c>
      <c r="B99" s="62" t="s">
        <v>57</v>
      </c>
      <c r="D99" s="21"/>
    </row>
    <row r="100" spans="1:8" ht="38.25">
      <c r="A100" s="61"/>
      <c r="B100" s="62" t="s">
        <v>186</v>
      </c>
      <c r="C100" s="20">
        <v>67.14</v>
      </c>
      <c r="D100" s="21" t="s">
        <v>3</v>
      </c>
      <c r="E100" s="19">
        <v>0</v>
      </c>
      <c r="F100" s="19">
        <v>0</v>
      </c>
      <c r="G100" s="19">
        <f>ROUND(C100*E100,)</f>
        <v>0</v>
      </c>
      <c r="H100" s="19">
        <f>ROUND(C100*F100,)</f>
        <v>0</v>
      </c>
    </row>
    <row r="101" spans="1:8">
      <c r="A101" s="61"/>
      <c r="B101" s="62"/>
      <c r="D101" s="21"/>
    </row>
    <row r="102" spans="1:8">
      <c r="A102" s="23">
        <f>MAX($A$99:A101)+1</f>
        <v>2</v>
      </c>
      <c r="B102" s="62" t="s">
        <v>58</v>
      </c>
      <c r="D102" s="21"/>
    </row>
    <row r="103" spans="1:8" ht="102">
      <c r="A103" s="61"/>
      <c r="B103" s="62" t="s">
        <v>60</v>
      </c>
      <c r="C103" s="20">
        <v>171.79</v>
      </c>
      <c r="D103" s="21" t="s">
        <v>3</v>
      </c>
      <c r="E103" s="19">
        <v>0</v>
      </c>
      <c r="F103" s="19">
        <v>0</v>
      </c>
      <c r="G103" s="19">
        <f>ROUND(C103*E103,)</f>
        <v>0</v>
      </c>
      <c r="H103" s="19">
        <f>ROUND(C103*F103,)</f>
        <v>0</v>
      </c>
    </row>
    <row r="104" spans="1:8" s="40" customFormat="1">
      <c r="A104" s="23"/>
      <c r="B104" s="47"/>
      <c r="C104" s="46"/>
      <c r="D104" s="46"/>
      <c r="E104" s="29"/>
      <c r="F104" s="29"/>
      <c r="G104" s="29"/>
      <c r="H104" s="29"/>
    </row>
    <row r="106" spans="1:8" s="40" customFormat="1">
      <c r="A106" s="23"/>
      <c r="B106" s="48" t="str">
        <f>Munkanem_15</f>
        <v>15. Zsaluzás és állványozás</v>
      </c>
      <c r="C106" s="20"/>
      <c r="D106" s="20"/>
      <c r="E106" s="19"/>
      <c r="F106" s="19"/>
      <c r="G106" s="22">
        <f>SUM(G99:G105)</f>
        <v>0</v>
      </c>
      <c r="H106" s="22">
        <f>SUM(H99:H105)</f>
        <v>0</v>
      </c>
    </row>
    <row r="108" spans="1:8" s="40" customFormat="1">
      <c r="A108" s="23"/>
      <c r="B108" s="30"/>
      <c r="C108" s="20"/>
      <c r="D108" s="20"/>
      <c r="E108" s="19"/>
      <c r="F108" s="38" t="s">
        <v>39</v>
      </c>
      <c r="G108" s="82">
        <f>G106+H106</f>
        <v>0</v>
      </c>
      <c r="H108" s="82"/>
    </row>
    <row r="110" spans="1:8" s="40" customFormat="1">
      <c r="A110" s="23"/>
      <c r="B110" s="48" t="str">
        <f>$B$28</f>
        <v>21. Irtás, föld és sziklamunka</v>
      </c>
      <c r="C110" s="20"/>
      <c r="D110" s="20"/>
      <c r="E110" s="19"/>
      <c r="F110" s="19"/>
      <c r="G110" s="19"/>
      <c r="H110" s="19"/>
    </row>
    <row r="112" spans="1:8">
      <c r="A112" s="23">
        <v>1</v>
      </c>
      <c r="B112" s="62" t="s">
        <v>62</v>
      </c>
      <c r="D112" s="21"/>
    </row>
    <row r="113" spans="1:8">
      <c r="A113" s="61"/>
      <c r="B113" s="62" t="s">
        <v>63</v>
      </c>
      <c r="C113" s="20">
        <v>41.86</v>
      </c>
      <c r="D113" s="21" t="s">
        <v>61</v>
      </c>
      <c r="E113" s="19">
        <v>0</v>
      </c>
      <c r="F113" s="19">
        <v>0</v>
      </c>
      <c r="G113" s="19">
        <f>ROUND(C113*E113,)</f>
        <v>0</v>
      </c>
      <c r="H113" s="19">
        <f>ROUND(C113*F113,)</f>
        <v>0</v>
      </c>
    </row>
    <row r="114" spans="1:8">
      <c r="A114" s="61"/>
      <c r="B114" s="62"/>
      <c r="D114" s="21"/>
    </row>
    <row r="115" spans="1:8">
      <c r="A115" s="23">
        <f>MAX($A$112:A114)+1</f>
        <v>2</v>
      </c>
      <c r="B115" s="62" t="s">
        <v>64</v>
      </c>
      <c r="D115" s="21"/>
    </row>
    <row r="116" spans="1:8" ht="38.25">
      <c r="A116" s="61"/>
      <c r="B116" s="62" t="s">
        <v>69</v>
      </c>
      <c r="C116" s="20">
        <v>41.86</v>
      </c>
      <c r="D116" s="21" t="s">
        <v>61</v>
      </c>
      <c r="E116" s="19">
        <v>0</v>
      </c>
      <c r="F116" s="19">
        <v>0</v>
      </c>
      <c r="G116" s="19">
        <f>ROUND(C116*E116,)</f>
        <v>0</v>
      </c>
      <c r="H116" s="19">
        <f>ROUND(C116*F116,)</f>
        <v>0</v>
      </c>
    </row>
    <row r="117" spans="1:8">
      <c r="A117" s="61"/>
      <c r="B117" s="62"/>
      <c r="D117" s="21"/>
    </row>
    <row r="118" spans="1:8">
      <c r="A118" s="23">
        <f>MAX($A$112:A117)+1</f>
        <v>3</v>
      </c>
      <c r="B118" s="62" t="s">
        <v>145</v>
      </c>
      <c r="D118" s="21"/>
    </row>
    <row r="119" spans="1:8" ht="76.5">
      <c r="A119" s="61"/>
      <c r="B119" s="62" t="s">
        <v>185</v>
      </c>
      <c r="C119" s="20">
        <v>18.07</v>
      </c>
      <c r="D119" s="21" t="s">
        <v>66</v>
      </c>
      <c r="E119" s="19">
        <v>0</v>
      </c>
      <c r="F119" s="19">
        <v>0</v>
      </c>
      <c r="G119" s="19">
        <f>ROUND(C119*E119,)</f>
        <v>0</v>
      </c>
      <c r="H119" s="19">
        <f>ROUND(C119*F119,)</f>
        <v>0</v>
      </c>
    </row>
    <row r="120" spans="1:8">
      <c r="A120" s="61"/>
      <c r="B120" s="62"/>
      <c r="D120" s="21"/>
    </row>
    <row r="121" spans="1:8">
      <c r="A121" s="23">
        <f>MAX($A$112:A120)+1</f>
        <v>4</v>
      </c>
      <c r="B121" s="62" t="s">
        <v>65</v>
      </c>
      <c r="D121" s="21"/>
    </row>
    <row r="122" spans="1:8" ht="63.75">
      <c r="A122" s="61"/>
      <c r="B122" s="62" t="s">
        <v>216</v>
      </c>
      <c r="C122" s="20">
        <v>418.6</v>
      </c>
      <c r="D122" s="21" t="s">
        <v>3</v>
      </c>
      <c r="E122" s="19">
        <v>0</v>
      </c>
      <c r="F122" s="19">
        <v>0</v>
      </c>
      <c r="G122" s="19">
        <f>ROUND(C122*E122,)</f>
        <v>0</v>
      </c>
      <c r="H122" s="19">
        <f>ROUND(C122*F122,)</f>
        <v>0</v>
      </c>
    </row>
    <row r="123" spans="1:8">
      <c r="A123" s="61"/>
      <c r="B123" s="62"/>
      <c r="D123" s="21"/>
    </row>
    <row r="124" spans="1:8">
      <c r="A124" s="23">
        <f>MAX($A$112:A123)+1</f>
        <v>5</v>
      </c>
      <c r="B124" s="62" t="s">
        <v>67</v>
      </c>
      <c r="D124" s="21"/>
    </row>
    <row r="125" spans="1:8" ht="51">
      <c r="A125" s="61"/>
      <c r="B125" s="62" t="s">
        <v>68</v>
      </c>
      <c r="C125" s="20">
        <v>13.55</v>
      </c>
      <c r="D125" s="21" t="s">
        <v>66</v>
      </c>
      <c r="E125" s="19">
        <v>0</v>
      </c>
      <c r="F125" s="19">
        <v>0</v>
      </c>
      <c r="G125" s="19">
        <f>ROUND(C125*E125,)</f>
        <v>0</v>
      </c>
      <c r="H125" s="19">
        <f>ROUND(C125*F125,)</f>
        <v>0</v>
      </c>
    </row>
    <row r="126" spans="1:8">
      <c r="A126" s="61"/>
      <c r="B126" s="62"/>
      <c r="D126" s="21"/>
    </row>
    <row r="127" spans="1:8">
      <c r="A127" s="23">
        <f>MAX($A$112:A126)+1</f>
        <v>6</v>
      </c>
      <c r="B127" s="62" t="s">
        <v>70</v>
      </c>
      <c r="D127" s="21"/>
    </row>
    <row r="128" spans="1:8" ht="25.5">
      <c r="A128" s="21"/>
      <c r="B128" s="62" t="s">
        <v>71</v>
      </c>
      <c r="C128" s="20">
        <v>13.55</v>
      </c>
      <c r="D128" s="21" t="s">
        <v>66</v>
      </c>
      <c r="E128" s="19">
        <v>0</v>
      </c>
      <c r="F128" s="19">
        <v>0</v>
      </c>
      <c r="G128" s="19">
        <f>ROUND(C128*E128,)</f>
        <v>0</v>
      </c>
      <c r="H128" s="19">
        <f>ROUND(C128*F128,)</f>
        <v>0</v>
      </c>
    </row>
    <row r="129" spans="1:8">
      <c r="A129" s="61"/>
      <c r="B129" s="62"/>
      <c r="D129" s="21"/>
    </row>
    <row r="130" spans="1:8">
      <c r="A130" s="23">
        <f>MAX($A$112:A129)+1</f>
        <v>7</v>
      </c>
      <c r="B130" s="62" t="s">
        <v>72</v>
      </c>
      <c r="D130" s="21"/>
    </row>
    <row r="131" spans="1:8" ht="38.25">
      <c r="A131" s="61"/>
      <c r="B131" s="62" t="s">
        <v>73</v>
      </c>
      <c r="C131" s="20">
        <v>18.07</v>
      </c>
      <c r="D131" s="21" t="s">
        <v>66</v>
      </c>
      <c r="E131" s="19">
        <v>0</v>
      </c>
      <c r="F131" s="19">
        <v>0</v>
      </c>
      <c r="G131" s="19">
        <f>ROUND(C131*E131,)</f>
        <v>0</v>
      </c>
      <c r="H131" s="19">
        <f>ROUND(C131*F131,)</f>
        <v>0</v>
      </c>
    </row>
    <row r="132" spans="1:8">
      <c r="A132" s="61"/>
      <c r="B132" s="62"/>
      <c r="D132" s="21"/>
    </row>
    <row r="133" spans="1:8">
      <c r="A133" s="23">
        <f>MAX($A$112:A132)+1</f>
        <v>8</v>
      </c>
      <c r="B133" s="62" t="s">
        <v>74</v>
      </c>
      <c r="D133" s="21"/>
    </row>
    <row r="134" spans="1:8" ht="38.25">
      <c r="A134" s="21"/>
      <c r="B134" s="62" t="s">
        <v>75</v>
      </c>
      <c r="C134" s="20">
        <v>28.12</v>
      </c>
      <c r="D134" s="21" t="s">
        <v>66</v>
      </c>
      <c r="E134" s="19">
        <v>0</v>
      </c>
      <c r="F134" s="19">
        <v>0</v>
      </c>
      <c r="G134" s="19">
        <f>ROUND(C134*E134,)</f>
        <v>0</v>
      </c>
      <c r="H134" s="19">
        <f>ROUND(C134*F134,)</f>
        <v>0</v>
      </c>
    </row>
    <row r="135" spans="1:8">
      <c r="A135" s="61"/>
      <c r="B135" s="62"/>
      <c r="D135" s="21"/>
    </row>
    <row r="136" spans="1:8">
      <c r="A136" s="23">
        <f>MAX($A$112:A135)+1</f>
        <v>9</v>
      </c>
      <c r="B136" s="62" t="s">
        <v>76</v>
      </c>
      <c r="D136" s="21"/>
    </row>
    <row r="137" spans="1:8" ht="38.25">
      <c r="A137" s="21"/>
      <c r="B137" s="62" t="s">
        <v>77</v>
      </c>
      <c r="C137" s="20">
        <v>28.12</v>
      </c>
      <c r="D137" s="21" t="s">
        <v>66</v>
      </c>
      <c r="E137" s="19">
        <v>0</v>
      </c>
      <c r="F137" s="19">
        <v>0</v>
      </c>
      <c r="G137" s="19">
        <f>ROUND(C137*E137,)</f>
        <v>0</v>
      </c>
      <c r="H137" s="19">
        <f>ROUND(C137*F137,)</f>
        <v>0</v>
      </c>
    </row>
    <row r="138" spans="1:8">
      <c r="B138" s="47"/>
      <c r="C138" s="46"/>
      <c r="D138" s="46"/>
      <c r="E138" s="29"/>
      <c r="F138" s="29"/>
      <c r="G138" s="29"/>
      <c r="H138" s="29"/>
    </row>
    <row r="140" spans="1:8">
      <c r="B140" s="48" t="str">
        <f>Munkanem_21</f>
        <v>21. Irtás, föld és sziklamunka</v>
      </c>
      <c r="G140" s="22">
        <f>SUM(G112:G139)</f>
        <v>0</v>
      </c>
      <c r="H140" s="22">
        <f>SUM(H112:H139)</f>
        <v>0</v>
      </c>
    </row>
    <row r="142" spans="1:8">
      <c r="F142" s="38" t="s">
        <v>39</v>
      </c>
      <c r="G142" s="82">
        <f>G140+H140</f>
        <v>0</v>
      </c>
      <c r="H142" s="82"/>
    </row>
    <row r="144" spans="1:8">
      <c r="B144" s="48" t="str">
        <f>$B$30</f>
        <v>22. Szivárgó építés, alagcsövezés</v>
      </c>
    </row>
    <row r="146" spans="1:8">
      <c r="A146" s="23">
        <v>1</v>
      </c>
      <c r="B146" s="30" t="s">
        <v>80</v>
      </c>
    </row>
    <row r="147" spans="1:8" ht="38.25">
      <c r="B147" s="30" t="s">
        <v>84</v>
      </c>
      <c r="C147" s="20">
        <v>8</v>
      </c>
      <c r="D147" s="20" t="s">
        <v>59</v>
      </c>
      <c r="E147" s="19">
        <v>0</v>
      </c>
      <c r="F147" s="19">
        <v>0</v>
      </c>
      <c r="G147" s="19">
        <f>ROUND(C147*E147,)</f>
        <v>0</v>
      </c>
      <c r="H147" s="19">
        <f>ROUND(C147*F147,)</f>
        <v>0</v>
      </c>
    </row>
    <row r="148" spans="1:8">
      <c r="B148" s="47"/>
      <c r="C148" s="46"/>
      <c r="D148" s="46"/>
      <c r="E148" s="29"/>
      <c r="F148" s="29"/>
      <c r="G148" s="29"/>
      <c r="H148" s="29"/>
    </row>
    <row r="150" spans="1:8">
      <c r="B150" s="48" t="str">
        <f>Munkanem_22</f>
        <v>22. Szivárgó építés, alagcsövezés</v>
      </c>
      <c r="G150" s="22">
        <f>SUM(G146:G149)</f>
        <v>0</v>
      </c>
      <c r="H150" s="22">
        <f>SUM(H146:H149)</f>
        <v>0</v>
      </c>
    </row>
    <row r="152" spans="1:8">
      <c r="F152" s="38" t="s">
        <v>39</v>
      </c>
      <c r="G152" s="82">
        <f>G150+H150</f>
        <v>0</v>
      </c>
      <c r="H152" s="82"/>
    </row>
    <row r="154" spans="1:8" s="40" customFormat="1">
      <c r="A154" s="23"/>
      <c r="B154" s="48" t="str">
        <f>$B$32</f>
        <v>31. Helyszíni beton és vasbeton munka</v>
      </c>
      <c r="C154" s="20"/>
      <c r="D154" s="20"/>
      <c r="E154" s="19"/>
      <c r="F154" s="19"/>
      <c r="G154" s="19"/>
      <c r="H154" s="19"/>
    </row>
    <row r="156" spans="1:8">
      <c r="A156" s="23">
        <v>1</v>
      </c>
      <c r="B156" s="62" t="s">
        <v>259</v>
      </c>
      <c r="D156" s="21"/>
    </row>
    <row r="157" spans="1:8" ht="25.5">
      <c r="A157" s="61"/>
      <c r="B157" s="62" t="s">
        <v>260</v>
      </c>
      <c r="C157" s="20">
        <v>0.77</v>
      </c>
      <c r="D157" s="21" t="s">
        <v>66</v>
      </c>
      <c r="E157" s="19">
        <v>0</v>
      </c>
      <c r="F157" s="19">
        <v>0</v>
      </c>
      <c r="G157" s="19">
        <f>ROUND(C157*E157,)</f>
        <v>0</v>
      </c>
      <c r="H157" s="19">
        <f>ROUND(C157*F157,)</f>
        <v>0</v>
      </c>
    </row>
    <row r="158" spans="1:8">
      <c r="A158" s="61"/>
      <c r="B158" s="62"/>
      <c r="D158" s="21"/>
    </row>
    <row r="159" spans="1:8">
      <c r="A159" s="23">
        <f>MAX($A$156:A158)+1</f>
        <v>2</v>
      </c>
      <c r="B159" s="62" t="s">
        <v>227</v>
      </c>
      <c r="D159" s="21"/>
    </row>
    <row r="160" spans="1:8" ht="38.25">
      <c r="A160" s="61"/>
      <c r="B160" s="62" t="s">
        <v>228</v>
      </c>
      <c r="C160" s="20">
        <v>0.114</v>
      </c>
      <c r="D160" s="21" t="s">
        <v>81</v>
      </c>
      <c r="E160" s="19">
        <v>0</v>
      </c>
      <c r="F160" s="19">
        <v>0</v>
      </c>
      <c r="G160" s="19">
        <f>ROUND(C160*E160,)</f>
        <v>0</v>
      </c>
      <c r="H160" s="19">
        <f>ROUND(C160*F160,)</f>
        <v>0</v>
      </c>
    </row>
    <row r="161" spans="1:8">
      <c r="A161" s="61"/>
      <c r="B161" s="62"/>
      <c r="D161" s="21"/>
    </row>
    <row r="162" spans="1:8">
      <c r="A162" s="23">
        <f>MAX($A$156:A161)+1</f>
        <v>3</v>
      </c>
      <c r="B162" s="62" t="s">
        <v>82</v>
      </c>
      <c r="D162" s="21"/>
    </row>
    <row r="163" spans="1:8" ht="38.25">
      <c r="A163" s="61"/>
      <c r="B163" s="62" t="s">
        <v>144</v>
      </c>
      <c r="C163" s="20">
        <v>0.114</v>
      </c>
      <c r="D163" s="21" t="s">
        <v>81</v>
      </c>
      <c r="E163" s="19">
        <v>0</v>
      </c>
      <c r="F163" s="19">
        <v>0</v>
      </c>
      <c r="G163" s="19">
        <f>ROUND(C163*E163,)</f>
        <v>0</v>
      </c>
      <c r="H163" s="19">
        <f>ROUND(C163*F163,)</f>
        <v>0</v>
      </c>
    </row>
    <row r="164" spans="1:8">
      <c r="A164" s="61"/>
      <c r="B164" s="62"/>
      <c r="D164" s="21"/>
    </row>
    <row r="165" spans="1:8">
      <c r="A165" s="23">
        <f>MAX($A$156:A164)+1</f>
        <v>4</v>
      </c>
      <c r="B165" s="62" t="s">
        <v>154</v>
      </c>
      <c r="D165" s="21"/>
    </row>
    <row r="166" spans="1:8" ht="76.5">
      <c r="A166" s="21"/>
      <c r="B166" s="62" t="s">
        <v>155</v>
      </c>
      <c r="C166" s="20">
        <v>1.1299999999999999</v>
      </c>
      <c r="D166" s="65" t="s">
        <v>66</v>
      </c>
      <c r="E166" s="66">
        <v>0</v>
      </c>
      <c r="F166" s="19">
        <v>0</v>
      </c>
      <c r="G166" s="19">
        <f>ROUND(C166*E166,)</f>
        <v>0</v>
      </c>
      <c r="H166" s="19">
        <f>ROUND(C166*F166,)</f>
        <v>0</v>
      </c>
    </row>
    <row r="167" spans="1:8">
      <c r="A167" s="61"/>
      <c r="B167" s="62"/>
      <c r="D167" s="21"/>
    </row>
    <row r="168" spans="1:8">
      <c r="A168" s="23">
        <f>MAX($A$156:A167)+1</f>
        <v>5</v>
      </c>
      <c r="B168" s="63" t="s">
        <v>78</v>
      </c>
      <c r="C168" s="64"/>
      <c r="D168" s="21"/>
    </row>
    <row r="169" spans="1:8" ht="38.25">
      <c r="A169" s="61"/>
      <c r="B169" s="62" t="s">
        <v>79</v>
      </c>
      <c r="C169" s="20">
        <v>90.36</v>
      </c>
      <c r="D169" s="21" t="s">
        <v>3</v>
      </c>
      <c r="E169" s="19">
        <v>0</v>
      </c>
      <c r="F169" s="19">
        <v>0</v>
      </c>
      <c r="G169" s="19">
        <f>ROUND(C169*E169,)</f>
        <v>0</v>
      </c>
      <c r="H169" s="19">
        <f>ROUND(C169*F169,)</f>
        <v>0</v>
      </c>
    </row>
    <row r="170" spans="1:8">
      <c r="A170" s="21"/>
      <c r="B170" s="62"/>
      <c r="D170" s="65"/>
      <c r="E170" s="66"/>
    </row>
    <row r="171" spans="1:8">
      <c r="A171" s="23">
        <f>MAX($A$156:A170)+1</f>
        <v>6</v>
      </c>
      <c r="B171" s="62" t="s">
        <v>86</v>
      </c>
      <c r="D171" s="65"/>
      <c r="E171" s="66"/>
    </row>
    <row r="172" spans="1:8" ht="38.25">
      <c r="A172" s="21"/>
      <c r="B172" s="62" t="s">
        <v>87</v>
      </c>
      <c r="C172" s="20">
        <v>131.16</v>
      </c>
      <c r="D172" s="65" t="s">
        <v>88</v>
      </c>
      <c r="E172" s="66">
        <v>0</v>
      </c>
      <c r="F172" s="19">
        <v>0</v>
      </c>
      <c r="G172" s="19">
        <f>ROUND(C172*E172,)</f>
        <v>0</v>
      </c>
      <c r="H172" s="19">
        <f>ROUND(C172*F172,)</f>
        <v>0</v>
      </c>
    </row>
    <row r="173" spans="1:8" s="40" customFormat="1">
      <c r="A173" s="61"/>
      <c r="B173" s="62"/>
      <c r="C173" s="20"/>
      <c r="D173" s="21"/>
      <c r="E173" s="19"/>
      <c r="F173" s="19"/>
      <c r="G173" s="19"/>
      <c r="H173" s="19"/>
    </row>
    <row r="174" spans="1:8" s="40" customFormat="1">
      <c r="A174" s="23">
        <f>MAX($A$156:A173)+1</f>
        <v>7</v>
      </c>
      <c r="B174" s="62" t="s">
        <v>83</v>
      </c>
      <c r="C174" s="20"/>
      <c r="D174" s="21"/>
      <c r="E174" s="19"/>
      <c r="F174" s="19"/>
      <c r="G174" s="19"/>
      <c r="H174" s="19"/>
    </row>
    <row r="175" spans="1:8" ht="38.25">
      <c r="A175" s="61"/>
      <c r="B175" s="62" t="s">
        <v>187</v>
      </c>
      <c r="C175" s="20">
        <v>9.07</v>
      </c>
      <c r="D175" s="21" t="s">
        <v>66</v>
      </c>
      <c r="E175" s="19">
        <v>0</v>
      </c>
      <c r="F175" s="19">
        <v>0</v>
      </c>
      <c r="G175" s="19">
        <f>ROUND(C175*E175,)</f>
        <v>0</v>
      </c>
      <c r="H175" s="19">
        <f>ROUND(C175*F175,)</f>
        <v>0</v>
      </c>
    </row>
    <row r="176" spans="1:8">
      <c r="A176" s="21"/>
      <c r="B176" s="62"/>
      <c r="D176" s="65"/>
      <c r="E176" s="66"/>
    </row>
    <row r="177" spans="1:8">
      <c r="A177" s="23">
        <f>MAX($A$156:A176)+1</f>
        <v>8</v>
      </c>
      <c r="B177" s="62" t="s">
        <v>188</v>
      </c>
      <c r="D177" s="65"/>
      <c r="E177" s="66"/>
    </row>
    <row r="178" spans="1:8" ht="51">
      <c r="A178" s="21"/>
      <c r="B178" s="62" t="s">
        <v>85</v>
      </c>
      <c r="C178" s="20">
        <v>8</v>
      </c>
      <c r="D178" s="65" t="s">
        <v>59</v>
      </c>
      <c r="E178" s="66">
        <v>0</v>
      </c>
      <c r="F178" s="19">
        <v>0</v>
      </c>
      <c r="G178" s="19">
        <f>ROUND(C178*E178,)</f>
        <v>0</v>
      </c>
      <c r="H178" s="19">
        <f>ROUND(C178*F178,)</f>
        <v>0</v>
      </c>
    </row>
    <row r="179" spans="1:8">
      <c r="B179" s="47"/>
      <c r="C179" s="46"/>
      <c r="D179" s="46"/>
      <c r="E179" s="29"/>
      <c r="F179" s="29"/>
      <c r="G179" s="29"/>
      <c r="H179" s="29"/>
    </row>
    <row r="181" spans="1:8">
      <c r="B181" s="48" t="str">
        <f>Munkanem_31</f>
        <v>31. Helyszíni beton és vasbeton munka</v>
      </c>
      <c r="G181" s="22">
        <f>SUM(G156:G180)</f>
        <v>0</v>
      </c>
      <c r="H181" s="22">
        <f>SUM(H156:H180)</f>
        <v>0</v>
      </c>
    </row>
    <row r="183" spans="1:8">
      <c r="F183" s="38" t="s">
        <v>39</v>
      </c>
      <c r="G183" s="82">
        <f>G181+H181</f>
        <v>0</v>
      </c>
      <c r="H183" s="82"/>
    </row>
    <row r="185" spans="1:8">
      <c r="B185" s="18" t="str">
        <f>$B$34</f>
        <v>32. Előregyártott épületszerkezeti elem elhelyezése és szerelése</v>
      </c>
    </row>
    <row r="187" spans="1:8">
      <c r="A187" s="61">
        <v>1</v>
      </c>
      <c r="B187" s="62" t="s">
        <v>166</v>
      </c>
      <c r="D187" s="21"/>
    </row>
    <row r="188" spans="1:8" ht="102">
      <c r="A188" s="21"/>
      <c r="B188" s="62" t="s">
        <v>167</v>
      </c>
      <c r="C188" s="20">
        <v>3</v>
      </c>
      <c r="D188" s="21" t="s">
        <v>59</v>
      </c>
      <c r="E188" s="19">
        <v>0</v>
      </c>
      <c r="F188" s="19">
        <v>0</v>
      </c>
      <c r="G188" s="19">
        <f>ROUND(C188*E188,)</f>
        <v>0</v>
      </c>
      <c r="H188" s="19">
        <f>ROUND(C188*F188,)</f>
        <v>0</v>
      </c>
    </row>
    <row r="189" spans="1:8">
      <c r="B189" s="47"/>
      <c r="C189" s="46"/>
      <c r="D189" s="46"/>
      <c r="E189" s="29"/>
      <c r="F189" s="29"/>
      <c r="G189" s="29"/>
      <c r="H189" s="29"/>
    </row>
    <row r="191" spans="1:8">
      <c r="B191" s="18" t="str">
        <f>Munkanem_32</f>
        <v>32. Előregyártott épületszerkezeti elem elhelyezése és szerelése</v>
      </c>
      <c r="G191" s="22">
        <f>SUM(G187:G190)</f>
        <v>0</v>
      </c>
      <c r="H191" s="22">
        <f>SUM(H187:H190)</f>
        <v>0</v>
      </c>
    </row>
    <row r="193" spans="1:8">
      <c r="F193" s="38" t="s">
        <v>39</v>
      </c>
      <c r="G193" s="82">
        <f>G191+H191</f>
        <v>0</v>
      </c>
      <c r="H193" s="82"/>
    </row>
    <row r="195" spans="1:8">
      <c r="B195" s="48" t="str">
        <f>$B$36</f>
        <v>33. Falazás és egyéb kőművesmunkák</v>
      </c>
    </row>
    <row r="197" spans="1:8">
      <c r="A197" s="23">
        <v>1</v>
      </c>
      <c r="B197" s="62" t="s">
        <v>232</v>
      </c>
      <c r="D197" s="65"/>
    </row>
    <row r="198" spans="1:8" ht="63.75">
      <c r="A198" s="61"/>
      <c r="B198" s="62" t="s">
        <v>233</v>
      </c>
      <c r="C198" s="20">
        <v>14.25</v>
      </c>
      <c r="D198" s="21" t="s">
        <v>3</v>
      </c>
      <c r="E198" s="19">
        <v>0</v>
      </c>
      <c r="F198" s="19">
        <v>0</v>
      </c>
      <c r="G198" s="19">
        <f>ROUND(C198*E198,)</f>
        <v>0</v>
      </c>
      <c r="H198" s="19">
        <f>ROUND(C198*F198,)</f>
        <v>0</v>
      </c>
    </row>
    <row r="199" spans="1:8">
      <c r="A199" s="61"/>
      <c r="B199" s="62"/>
      <c r="D199" s="21"/>
    </row>
    <row r="200" spans="1:8">
      <c r="A200" s="23">
        <f>MAX($A$197:A199)+1</f>
        <v>2</v>
      </c>
      <c r="B200" s="62" t="s">
        <v>164</v>
      </c>
      <c r="D200" s="21"/>
    </row>
    <row r="201" spans="1:8" ht="76.5">
      <c r="A201" s="21"/>
      <c r="B201" s="62" t="s">
        <v>165</v>
      </c>
      <c r="C201" s="20">
        <v>26.14</v>
      </c>
      <c r="D201" s="21" t="s">
        <v>3</v>
      </c>
      <c r="E201" s="19">
        <v>0</v>
      </c>
      <c r="F201" s="19">
        <v>0</v>
      </c>
      <c r="G201" s="19">
        <f>ROUND(C201*E201,)</f>
        <v>0</v>
      </c>
      <c r="H201" s="19">
        <f>ROUND(C201*F201,)</f>
        <v>0</v>
      </c>
    </row>
    <row r="202" spans="1:8">
      <c r="A202" s="21"/>
      <c r="B202" s="63"/>
      <c r="D202" s="21"/>
    </row>
    <row r="203" spans="1:8">
      <c r="A203" s="23">
        <f>MAX($A$197:A202)+1</f>
        <v>3</v>
      </c>
      <c r="B203" s="63" t="s">
        <v>298</v>
      </c>
      <c r="D203" s="21"/>
    </row>
    <row r="204" spans="1:8" ht="38.25">
      <c r="A204" s="21"/>
      <c r="B204" s="63" t="s">
        <v>299</v>
      </c>
      <c r="C204" s="20">
        <v>11</v>
      </c>
      <c r="D204" s="21" t="s">
        <v>59</v>
      </c>
      <c r="E204" s="19">
        <v>0</v>
      </c>
      <c r="F204" s="19">
        <v>0</v>
      </c>
      <c r="G204" s="19">
        <f>ROUND(C204*E204,)</f>
        <v>0</v>
      </c>
      <c r="H204" s="19">
        <f>ROUND(C204*F204,)</f>
        <v>0</v>
      </c>
    </row>
    <row r="205" spans="1:8">
      <c r="A205" s="21"/>
      <c r="B205" s="63"/>
      <c r="D205" s="21"/>
    </row>
    <row r="206" spans="1:8">
      <c r="A206" s="23">
        <f>MAX($A$197:A205)+1</f>
        <v>4</v>
      </c>
      <c r="B206" s="63" t="s">
        <v>300</v>
      </c>
      <c r="D206" s="21"/>
    </row>
    <row r="207" spans="1:8" ht="51" customHeight="1">
      <c r="A207" s="21"/>
      <c r="B207" s="63" t="s">
        <v>301</v>
      </c>
      <c r="C207" s="20">
        <v>50</v>
      </c>
      <c r="D207" s="21" t="s">
        <v>59</v>
      </c>
      <c r="E207" s="19">
        <v>0</v>
      </c>
      <c r="F207" s="19">
        <v>0</v>
      </c>
      <c r="G207" s="19">
        <f>ROUND(C207*E207,)</f>
        <v>0</v>
      </c>
      <c r="H207" s="19">
        <f>ROUND(C207*F207,)</f>
        <v>0</v>
      </c>
    </row>
    <row r="208" spans="1:8">
      <c r="B208" s="47"/>
      <c r="C208" s="46"/>
      <c r="D208" s="46"/>
      <c r="E208" s="29"/>
      <c r="F208" s="29"/>
      <c r="G208" s="29"/>
      <c r="H208" s="29"/>
    </row>
    <row r="210" spans="1:8">
      <c r="B210" s="48" t="str">
        <f>Munkanem_33</f>
        <v>33. Falazás és egyéb kőművesmunkák</v>
      </c>
      <c r="G210" s="22">
        <f>SUM(G197:G209)</f>
        <v>0</v>
      </c>
      <c r="H210" s="22">
        <f>SUM(H197:H209)</f>
        <v>0</v>
      </c>
    </row>
    <row r="212" spans="1:8">
      <c r="F212" s="38" t="s">
        <v>39</v>
      </c>
      <c r="G212" s="82">
        <f>G210+H210</f>
        <v>0</v>
      </c>
      <c r="H212" s="82"/>
    </row>
    <row r="214" spans="1:8" s="40" customFormat="1">
      <c r="A214" s="23"/>
      <c r="B214" s="48" t="str">
        <f>$B$38</f>
        <v>35. Ácsmunka</v>
      </c>
      <c r="C214" s="20"/>
      <c r="D214" s="20"/>
      <c r="E214" s="19"/>
      <c r="F214" s="19"/>
      <c r="G214" s="19"/>
      <c r="H214" s="19"/>
    </row>
    <row r="216" spans="1:8" s="40" customFormat="1">
      <c r="A216" s="23">
        <v>1</v>
      </c>
      <c r="B216" s="62" t="s">
        <v>89</v>
      </c>
      <c r="C216" s="20"/>
      <c r="D216" s="21"/>
      <c r="E216" s="19"/>
      <c r="F216" s="66"/>
      <c r="G216" s="19"/>
      <c r="H216" s="19"/>
    </row>
    <row r="217" spans="1:8" s="40" customFormat="1" ht="25.5">
      <c r="A217" s="61"/>
      <c r="B217" s="62" t="s">
        <v>90</v>
      </c>
      <c r="C217" s="20">
        <v>829.78</v>
      </c>
      <c r="D217" s="21" t="s">
        <v>3</v>
      </c>
      <c r="E217" s="19">
        <v>0</v>
      </c>
      <c r="F217" s="66">
        <v>0</v>
      </c>
      <c r="G217" s="19">
        <f>ROUND(C217*E217,)</f>
        <v>0</v>
      </c>
      <c r="H217" s="19">
        <f>ROUND(C217*F217,)</f>
        <v>0</v>
      </c>
    </row>
    <row r="219" spans="1:8" s="40" customFormat="1">
      <c r="A219" s="23">
        <f>MAX($A$216:A218)+1</f>
        <v>2</v>
      </c>
      <c r="B219" s="62" t="s">
        <v>91</v>
      </c>
      <c r="C219" s="20"/>
      <c r="D219" s="21"/>
      <c r="E219" s="19"/>
      <c r="F219" s="66"/>
      <c r="G219" s="19"/>
      <c r="H219" s="19"/>
    </row>
    <row r="220" spans="1:8" s="40" customFormat="1">
      <c r="A220" s="61"/>
      <c r="B220" s="62" t="s">
        <v>92</v>
      </c>
      <c r="C220" s="20">
        <v>111.5</v>
      </c>
      <c r="D220" s="21" t="s">
        <v>3</v>
      </c>
      <c r="E220" s="19">
        <v>0</v>
      </c>
      <c r="F220" s="66">
        <v>0</v>
      </c>
      <c r="G220" s="19">
        <f>ROUND(C220*E220,)</f>
        <v>0</v>
      </c>
      <c r="H220" s="19">
        <f>ROUND(C220*F220,)</f>
        <v>0</v>
      </c>
    </row>
    <row r="222" spans="1:8">
      <c r="A222" s="23">
        <f>MAX($A$216:A221)+1</f>
        <v>3</v>
      </c>
      <c r="B222" s="30" t="s">
        <v>95</v>
      </c>
    </row>
    <row r="223" spans="1:8">
      <c r="B223" s="30" t="s">
        <v>94</v>
      </c>
      <c r="C223" s="20">
        <v>51.29</v>
      </c>
      <c r="D223" s="21" t="s">
        <v>93</v>
      </c>
      <c r="E223" s="19">
        <v>0</v>
      </c>
      <c r="F223" s="66">
        <v>0</v>
      </c>
      <c r="G223" s="19">
        <f>ROUND(C223*E223,)</f>
        <v>0</v>
      </c>
      <c r="H223" s="19">
        <f>ROUND(C223*F223,)</f>
        <v>0</v>
      </c>
    </row>
    <row r="225" spans="1:8" s="40" customFormat="1">
      <c r="A225" s="23">
        <f>MAX($A$216:A224)+1</f>
        <v>4</v>
      </c>
      <c r="B225" s="62" t="s">
        <v>101</v>
      </c>
      <c r="C225" s="20"/>
      <c r="D225" s="21"/>
      <c r="E225" s="19"/>
      <c r="F225" s="66"/>
      <c r="G225" s="19"/>
      <c r="H225" s="19"/>
    </row>
    <row r="226" spans="1:8" s="40" customFormat="1">
      <c r="A226" s="61"/>
      <c r="B226" s="62" t="s">
        <v>269</v>
      </c>
      <c r="C226" s="20">
        <v>10.5</v>
      </c>
      <c r="D226" s="21" t="s">
        <v>3</v>
      </c>
      <c r="E226" s="19">
        <v>0</v>
      </c>
      <c r="F226" s="66">
        <v>0</v>
      </c>
      <c r="G226" s="19">
        <f>ROUND(C226*E226,)</f>
        <v>0</v>
      </c>
      <c r="H226" s="19">
        <f>ROUND(C226*F226,)</f>
        <v>0</v>
      </c>
    </row>
    <row r="227" spans="1:8">
      <c r="A227" s="61"/>
      <c r="B227" s="62"/>
      <c r="D227" s="21"/>
    </row>
    <row r="228" spans="1:8">
      <c r="A228" s="69">
        <f>MAX($A$216:A227)+1</f>
        <v>5</v>
      </c>
      <c r="B228" s="62" t="s">
        <v>172</v>
      </c>
      <c r="D228" s="21"/>
    </row>
    <row r="229" spans="1:8" ht="63.75">
      <c r="A229" s="21"/>
      <c r="B229" s="62" t="s">
        <v>96</v>
      </c>
      <c r="C229" s="20">
        <v>0</v>
      </c>
      <c r="D229" s="21" t="s">
        <v>3</v>
      </c>
      <c r="E229" s="19" t="s">
        <v>320</v>
      </c>
    </row>
    <row r="230" spans="1:8">
      <c r="A230" s="61"/>
      <c r="B230" s="62"/>
      <c r="D230" s="21"/>
    </row>
    <row r="231" spans="1:8">
      <c r="A231" s="23">
        <f>MAX($A$216:A230)+1</f>
        <v>6</v>
      </c>
      <c r="B231" s="62" t="s">
        <v>168</v>
      </c>
      <c r="D231" s="21"/>
    </row>
    <row r="232" spans="1:8" ht="38.25">
      <c r="A232" s="21"/>
      <c r="B232" s="62" t="s">
        <v>169</v>
      </c>
      <c r="C232" s="20">
        <v>829.78</v>
      </c>
      <c r="D232" s="21" t="s">
        <v>3</v>
      </c>
      <c r="E232" s="19">
        <v>0</v>
      </c>
      <c r="F232" s="19">
        <v>0</v>
      </c>
      <c r="G232" s="19">
        <f>ROUND(C232*E232,)</f>
        <v>0</v>
      </c>
      <c r="H232" s="19">
        <f>ROUND(C232*F232,)</f>
        <v>0</v>
      </c>
    </row>
    <row r="233" spans="1:8">
      <c r="A233" s="61"/>
      <c r="B233" s="62"/>
      <c r="D233" s="21"/>
    </row>
    <row r="234" spans="1:8">
      <c r="A234" s="69">
        <f>MAX($A$216:A233)+1</f>
        <v>7</v>
      </c>
      <c r="B234" s="62" t="s">
        <v>97</v>
      </c>
      <c r="D234" s="21"/>
    </row>
    <row r="235" spans="1:8" ht="51" customHeight="1">
      <c r="A235" s="61"/>
      <c r="B235" s="62" t="s">
        <v>182</v>
      </c>
      <c r="C235" s="20">
        <v>0</v>
      </c>
      <c r="D235" s="21" t="s">
        <v>3</v>
      </c>
      <c r="E235" s="19" t="s">
        <v>320</v>
      </c>
    </row>
    <row r="236" spans="1:8">
      <c r="A236" s="61"/>
      <c r="B236" s="62"/>
      <c r="D236" s="21"/>
    </row>
    <row r="237" spans="1:8">
      <c r="A237" s="23">
        <f>MAX($A$216:A236)+1</f>
        <v>8</v>
      </c>
      <c r="B237" s="62" t="s">
        <v>98</v>
      </c>
      <c r="D237" s="21"/>
    </row>
    <row r="238" spans="1:8" ht="51">
      <c r="A238" s="21"/>
      <c r="B238" s="62" t="s">
        <v>170</v>
      </c>
      <c r="C238" s="20">
        <v>73</v>
      </c>
      <c r="D238" s="21" t="s">
        <v>93</v>
      </c>
      <c r="E238" s="19">
        <v>0</v>
      </c>
      <c r="F238" s="19">
        <v>0</v>
      </c>
      <c r="G238" s="19">
        <f>ROUND(C238*E238,)</f>
        <v>0</v>
      </c>
      <c r="H238" s="19">
        <f>ROUND(C238*F238,)</f>
        <v>0</v>
      </c>
    </row>
    <row r="239" spans="1:8">
      <c r="A239" s="61"/>
      <c r="B239" s="62"/>
      <c r="D239" s="21"/>
    </row>
    <row r="240" spans="1:8">
      <c r="A240" s="23">
        <f>MAX($A$216:A239)+1</f>
        <v>9</v>
      </c>
      <c r="B240" s="62" t="s">
        <v>272</v>
      </c>
      <c r="D240" s="21"/>
    </row>
    <row r="241" spans="1:8" ht="38.25">
      <c r="A241" s="21"/>
      <c r="B241" s="62" t="s">
        <v>273</v>
      </c>
      <c r="C241" s="20">
        <v>10.76</v>
      </c>
      <c r="D241" s="21" t="s">
        <v>3</v>
      </c>
      <c r="E241" s="19">
        <v>0</v>
      </c>
      <c r="F241" s="19">
        <v>0</v>
      </c>
      <c r="G241" s="19">
        <f>ROUND(C241*E241,)</f>
        <v>0</v>
      </c>
      <c r="H241" s="19">
        <f>ROUND(C241*F241,)</f>
        <v>0</v>
      </c>
    </row>
    <row r="242" spans="1:8">
      <c r="A242" s="61"/>
      <c r="B242" s="62"/>
      <c r="D242" s="21"/>
    </row>
    <row r="243" spans="1:8">
      <c r="A243" s="23">
        <f>MAX($A$216:A242)+1</f>
        <v>10</v>
      </c>
      <c r="B243" s="62" t="s">
        <v>99</v>
      </c>
      <c r="D243" s="21"/>
    </row>
    <row r="244" spans="1:8" ht="25.5">
      <c r="A244" s="21"/>
      <c r="B244" s="62" t="s">
        <v>100</v>
      </c>
      <c r="C244" s="20">
        <v>111.5</v>
      </c>
      <c r="D244" s="21" t="s">
        <v>3</v>
      </c>
      <c r="E244" s="19">
        <v>0</v>
      </c>
      <c r="F244" s="19">
        <v>0</v>
      </c>
      <c r="G244" s="19">
        <f>ROUND(C244*E244,)</f>
        <v>0</v>
      </c>
      <c r="H244" s="19">
        <f>ROUND(C244*F244,)</f>
        <v>0</v>
      </c>
    </row>
    <row r="245" spans="1:8">
      <c r="A245" s="61"/>
      <c r="B245" s="62"/>
      <c r="D245" s="21"/>
    </row>
    <row r="246" spans="1:8">
      <c r="A246" s="23">
        <f>MAX($A$216:A245)+1</f>
        <v>11</v>
      </c>
      <c r="B246" s="62" t="s">
        <v>230</v>
      </c>
      <c r="D246" s="21"/>
    </row>
    <row r="247" spans="1:8" ht="25.5">
      <c r="A247" s="21"/>
      <c r="B247" s="62" t="s">
        <v>229</v>
      </c>
      <c r="C247" s="20">
        <v>51.29</v>
      </c>
      <c r="D247" s="21" t="s">
        <v>93</v>
      </c>
      <c r="E247" s="19">
        <v>0</v>
      </c>
      <c r="F247" s="19">
        <v>0</v>
      </c>
      <c r="G247" s="19">
        <f>ROUND(C247*E247,)</f>
        <v>0</v>
      </c>
      <c r="H247" s="19">
        <f>ROUND(C247*F247,)</f>
        <v>0</v>
      </c>
    </row>
    <row r="248" spans="1:8">
      <c r="A248" s="61"/>
      <c r="B248" s="62"/>
      <c r="D248" s="21"/>
    </row>
    <row r="249" spans="1:8">
      <c r="A249" s="23">
        <f>MAX($A$216:A248)+1</f>
        <v>12</v>
      </c>
      <c r="B249" s="62" t="s">
        <v>105</v>
      </c>
      <c r="D249" s="21"/>
    </row>
    <row r="250" spans="1:8" ht="25.5">
      <c r="A250" s="21"/>
      <c r="B250" s="62" t="s">
        <v>270</v>
      </c>
      <c r="C250" s="20">
        <v>10.5</v>
      </c>
      <c r="D250" s="21" t="s">
        <v>3</v>
      </c>
      <c r="E250" s="19">
        <v>0</v>
      </c>
      <c r="F250" s="19">
        <v>0</v>
      </c>
      <c r="G250" s="19">
        <f>ROUND(C250*E250,)</f>
        <v>0</v>
      </c>
      <c r="H250" s="19">
        <f>ROUND(C250*F250,)</f>
        <v>0</v>
      </c>
    </row>
    <row r="251" spans="1:8">
      <c r="A251" s="21"/>
      <c r="B251" s="62"/>
      <c r="D251" s="21"/>
    </row>
    <row r="252" spans="1:8">
      <c r="A252" s="23">
        <f>MAX($A$216:A251)+1</f>
        <v>13</v>
      </c>
      <c r="B252" s="62" t="s">
        <v>104</v>
      </c>
      <c r="D252" s="21"/>
    </row>
    <row r="253" spans="1:8" ht="51">
      <c r="A253" s="21"/>
      <c r="B253" s="62" t="s">
        <v>171</v>
      </c>
      <c r="C253" s="20">
        <v>500.05</v>
      </c>
      <c r="D253" s="21" t="s">
        <v>3</v>
      </c>
      <c r="E253" s="19">
        <v>0</v>
      </c>
      <c r="F253" s="19">
        <v>0</v>
      </c>
      <c r="G253" s="19">
        <f>ROUND(C253*E253,)</f>
        <v>0</v>
      </c>
      <c r="H253" s="19">
        <f>ROUND(C253*F253,)</f>
        <v>0</v>
      </c>
    </row>
    <row r="254" spans="1:8">
      <c r="A254" s="61"/>
      <c r="B254" s="62"/>
      <c r="D254" s="21"/>
    </row>
    <row r="255" spans="1:8">
      <c r="A255" s="23">
        <f>MAX($A$216:A254)+1</f>
        <v>14</v>
      </c>
      <c r="B255" s="62" t="s">
        <v>102</v>
      </c>
      <c r="D255" s="21"/>
    </row>
    <row r="256" spans="1:8" ht="63.75" customHeight="1">
      <c r="A256" s="21"/>
      <c r="B256" s="62" t="s">
        <v>289</v>
      </c>
      <c r="C256" s="20">
        <v>829.78</v>
      </c>
      <c r="D256" s="21" t="s">
        <v>3</v>
      </c>
      <c r="E256" s="19">
        <v>0</v>
      </c>
      <c r="F256" s="19">
        <v>0</v>
      </c>
      <c r="G256" s="19">
        <f>ROUND(C256*E256,)</f>
        <v>0</v>
      </c>
      <c r="H256" s="19">
        <f>ROUND(C256*F256,)</f>
        <v>0</v>
      </c>
    </row>
    <row r="258" spans="1:8">
      <c r="A258" s="23">
        <f>MAX($A$216:A257)+1</f>
        <v>15</v>
      </c>
      <c r="B258" s="67" t="s">
        <v>103</v>
      </c>
    </row>
    <row r="259" spans="1:8">
      <c r="B259" s="67" t="s">
        <v>271</v>
      </c>
      <c r="C259" s="20">
        <v>829.78</v>
      </c>
      <c r="D259" s="21" t="s">
        <v>3</v>
      </c>
      <c r="E259" s="19">
        <v>0</v>
      </c>
      <c r="F259" s="19">
        <v>0</v>
      </c>
      <c r="G259" s="19">
        <f>ROUND(C259*E259,)</f>
        <v>0</v>
      </c>
      <c r="H259" s="19">
        <f>ROUND(C259*F259,)</f>
        <v>0</v>
      </c>
    </row>
    <row r="260" spans="1:8">
      <c r="B260" s="47"/>
      <c r="C260" s="46"/>
      <c r="D260" s="46"/>
      <c r="E260" s="29"/>
      <c r="F260" s="29"/>
      <c r="G260" s="29"/>
      <c r="H260" s="29"/>
    </row>
    <row r="262" spans="1:8">
      <c r="B262" s="48" t="str">
        <f>Munkanem_35</f>
        <v>35. Ácsmunka</v>
      </c>
      <c r="G262" s="22">
        <f>SUM(G216:G261)</f>
        <v>0</v>
      </c>
      <c r="H262" s="22">
        <f>SUM(H216:H261)</f>
        <v>0</v>
      </c>
    </row>
    <row r="264" spans="1:8">
      <c r="F264" s="38" t="s">
        <v>39</v>
      </c>
      <c r="G264" s="82">
        <f>G262+H262</f>
        <v>0</v>
      </c>
      <c r="H264" s="82"/>
    </row>
    <row r="266" spans="1:8">
      <c r="B266" s="48" t="str">
        <f>$B$40</f>
        <v>36. Vakolás és rabicolás</v>
      </c>
    </row>
    <row r="268" spans="1:8">
      <c r="A268" s="61">
        <v>1</v>
      </c>
      <c r="B268" s="62" t="s">
        <v>247</v>
      </c>
      <c r="D268" s="21"/>
    </row>
    <row r="269" spans="1:8" ht="25.5">
      <c r="A269" s="21"/>
      <c r="B269" s="62" t="s">
        <v>248</v>
      </c>
      <c r="C269" s="20">
        <v>503.5</v>
      </c>
      <c r="D269" s="21" t="s">
        <v>3</v>
      </c>
      <c r="E269" s="19">
        <v>0</v>
      </c>
      <c r="F269" s="19">
        <v>0</v>
      </c>
      <c r="G269" s="19">
        <f>ROUND(C269*E269,)</f>
        <v>0</v>
      </c>
      <c r="H269" s="19">
        <f>ROUND(C269*F269,)</f>
        <v>0</v>
      </c>
    </row>
    <row r="270" spans="1:8">
      <c r="A270" s="61"/>
      <c r="B270" s="62"/>
      <c r="D270" s="21"/>
    </row>
    <row r="271" spans="1:8">
      <c r="A271" s="23">
        <f>MAX($A$268:A270)+1</f>
        <v>2</v>
      </c>
      <c r="B271" s="62" t="s">
        <v>302</v>
      </c>
      <c r="D271" s="21"/>
    </row>
    <row r="272" spans="1:8" ht="76.5">
      <c r="A272" s="21"/>
      <c r="B272" s="62" t="s">
        <v>303</v>
      </c>
      <c r="C272" s="20">
        <v>107.69</v>
      </c>
      <c r="D272" s="21" t="s">
        <v>3</v>
      </c>
      <c r="E272" s="19">
        <v>0</v>
      </c>
      <c r="F272" s="19">
        <v>0</v>
      </c>
      <c r="G272" s="19">
        <f>ROUND(C272*E272,)</f>
        <v>0</v>
      </c>
      <c r="H272" s="19">
        <f>ROUND(C272*F272,)</f>
        <v>0</v>
      </c>
    </row>
    <row r="273" spans="1:8">
      <c r="A273" s="61"/>
      <c r="B273" s="62"/>
      <c r="D273" s="21"/>
    </row>
    <row r="274" spans="1:8">
      <c r="A274" s="23">
        <f>MAX($A$268:A273)+1</f>
        <v>3</v>
      </c>
      <c r="B274" s="62" t="s">
        <v>257</v>
      </c>
      <c r="D274" s="21"/>
    </row>
    <row r="275" spans="1:8" ht="51" customHeight="1">
      <c r="A275" s="21"/>
      <c r="B275" s="62" t="s">
        <v>258</v>
      </c>
      <c r="C275" s="20">
        <v>442.16</v>
      </c>
      <c r="D275" s="21" t="s">
        <v>3</v>
      </c>
      <c r="E275" s="19">
        <v>0</v>
      </c>
      <c r="F275" s="19">
        <v>0</v>
      </c>
      <c r="G275" s="19">
        <f>ROUND(C275*E275,)</f>
        <v>0</v>
      </c>
      <c r="H275" s="19">
        <f>ROUND(C275*F275,)</f>
        <v>0</v>
      </c>
    </row>
    <row r="276" spans="1:8">
      <c r="A276" s="61"/>
      <c r="B276" s="62"/>
      <c r="D276" s="21"/>
    </row>
    <row r="277" spans="1:8">
      <c r="A277" s="23">
        <f>MAX($A$268:A276)+1</f>
        <v>4</v>
      </c>
      <c r="B277" s="62" t="s">
        <v>106</v>
      </c>
      <c r="D277" s="21"/>
    </row>
    <row r="278" spans="1:8" ht="38.25">
      <c r="A278" s="21"/>
      <c r="B278" s="62" t="s">
        <v>107</v>
      </c>
      <c r="C278" s="20">
        <v>76</v>
      </c>
      <c r="D278" s="21" t="s">
        <v>3</v>
      </c>
      <c r="E278" s="19">
        <v>0</v>
      </c>
      <c r="F278" s="19">
        <v>0</v>
      </c>
      <c r="G278" s="19">
        <f>ROUND(C278*E278,)</f>
        <v>0</v>
      </c>
      <c r="H278" s="19">
        <f>ROUND(C278*F278,)</f>
        <v>0</v>
      </c>
    </row>
    <row r="279" spans="1:8">
      <c r="B279" s="47"/>
      <c r="C279" s="46"/>
      <c r="D279" s="46"/>
      <c r="E279" s="29"/>
      <c r="F279" s="29"/>
      <c r="G279" s="29"/>
      <c r="H279" s="29"/>
    </row>
    <row r="281" spans="1:8">
      <c r="B281" s="48" t="str">
        <f>Munkanem_36</f>
        <v>36. Vakolás és rabicolás</v>
      </c>
      <c r="G281" s="22">
        <f>SUM(G268:G280)</f>
        <v>0</v>
      </c>
      <c r="H281" s="22">
        <f>SUM(H268:H280)</f>
        <v>0</v>
      </c>
    </row>
    <row r="283" spans="1:8">
      <c r="F283" s="38" t="s">
        <v>39</v>
      </c>
      <c r="G283" s="82">
        <f>G281+H281</f>
        <v>0</v>
      </c>
      <c r="H283" s="82"/>
    </row>
    <row r="285" spans="1:8">
      <c r="B285" s="48" t="str">
        <f>$B$42</f>
        <v>39. Szárazépítés</v>
      </c>
    </row>
    <row r="287" spans="1:8" s="40" customFormat="1">
      <c r="A287" s="23">
        <v>1</v>
      </c>
      <c r="B287" s="62" t="s">
        <v>173</v>
      </c>
      <c r="C287" s="20"/>
      <c r="D287" s="21"/>
      <c r="E287" s="19"/>
      <c r="F287" s="19"/>
      <c r="G287" s="19"/>
      <c r="H287" s="19"/>
    </row>
    <row r="288" spans="1:8" s="40" customFormat="1" ht="63.75" customHeight="1">
      <c r="A288" s="61"/>
      <c r="B288" s="62" t="s">
        <v>174</v>
      </c>
      <c r="C288" s="20">
        <v>4.5199999999999996</v>
      </c>
      <c r="D288" s="21" t="s">
        <v>3</v>
      </c>
      <c r="E288" s="19">
        <v>0</v>
      </c>
      <c r="F288" s="19">
        <v>0</v>
      </c>
      <c r="G288" s="19">
        <f>ROUND(C288*E288,)</f>
        <v>0</v>
      </c>
      <c r="H288" s="19">
        <f>ROUND(C288*F288,)</f>
        <v>0</v>
      </c>
    </row>
    <row r="289" spans="1:8" s="40" customFormat="1">
      <c r="A289" s="23"/>
      <c r="B289" s="47"/>
      <c r="C289" s="46"/>
      <c r="D289" s="46"/>
      <c r="E289" s="29"/>
      <c r="F289" s="29"/>
      <c r="G289" s="29"/>
      <c r="H289" s="29"/>
    </row>
    <row r="291" spans="1:8" s="40" customFormat="1">
      <c r="A291" s="23"/>
      <c r="B291" s="48" t="str">
        <f>Munkanem_39</f>
        <v>39. Szárazépítés</v>
      </c>
      <c r="C291" s="20"/>
      <c r="D291" s="20"/>
      <c r="E291" s="19"/>
      <c r="F291" s="19"/>
      <c r="G291" s="22">
        <f>SUM(G287:G290)</f>
        <v>0</v>
      </c>
      <c r="H291" s="22">
        <f>SUM(H287:H290)</f>
        <v>0</v>
      </c>
    </row>
    <row r="293" spans="1:8" s="40" customFormat="1">
      <c r="A293" s="23"/>
      <c r="B293" s="30"/>
      <c r="C293" s="20"/>
      <c r="D293" s="20"/>
      <c r="E293" s="19"/>
      <c r="F293" s="38" t="s">
        <v>39</v>
      </c>
      <c r="G293" s="82">
        <f>G291+H291</f>
        <v>0</v>
      </c>
      <c r="H293" s="82"/>
    </row>
    <row r="295" spans="1:8" s="40" customFormat="1">
      <c r="A295" s="23"/>
      <c r="B295" s="48" t="str">
        <f>$B$44</f>
        <v>41. Tetőfedés</v>
      </c>
      <c r="C295" s="20"/>
      <c r="D295" s="20"/>
      <c r="E295" s="19"/>
      <c r="F295" s="19"/>
      <c r="G295" s="19"/>
      <c r="H295" s="19"/>
    </row>
    <row r="297" spans="1:8">
      <c r="A297" s="23">
        <v>1</v>
      </c>
      <c r="B297" s="62" t="s">
        <v>108</v>
      </c>
      <c r="D297" s="21"/>
      <c r="F297" s="66"/>
    </row>
    <row r="298" spans="1:8" ht="38.25">
      <c r="A298" s="61"/>
      <c r="B298" s="62" t="s">
        <v>109</v>
      </c>
      <c r="C298" s="20">
        <v>829.78</v>
      </c>
      <c r="D298" s="21" t="s">
        <v>3</v>
      </c>
      <c r="E298" s="19">
        <v>0</v>
      </c>
      <c r="F298" s="66">
        <v>0</v>
      </c>
      <c r="G298" s="19">
        <f>ROUND(C298*E298,)</f>
        <v>0</v>
      </c>
      <c r="H298" s="19">
        <f>ROUND(C298*F298,)</f>
        <v>0</v>
      </c>
    </row>
    <row r="300" spans="1:8">
      <c r="A300" s="23">
        <f>MAX($A$297:A299)+1</f>
        <v>2</v>
      </c>
      <c r="B300" s="62" t="s">
        <v>110</v>
      </c>
      <c r="D300" s="21"/>
    </row>
    <row r="301" spans="1:8" ht="51">
      <c r="A301" s="61"/>
      <c r="B301" s="62" t="s">
        <v>111</v>
      </c>
      <c r="C301" s="20">
        <v>829.78</v>
      </c>
      <c r="D301" s="21" t="s">
        <v>3</v>
      </c>
      <c r="E301" s="19">
        <v>0</v>
      </c>
      <c r="F301" s="66">
        <v>0</v>
      </c>
      <c r="G301" s="19">
        <f>ROUND(C301*E301,)</f>
        <v>0</v>
      </c>
      <c r="H301" s="19">
        <f>ROUND(C301*F301,)</f>
        <v>0</v>
      </c>
    </row>
    <row r="302" spans="1:8">
      <c r="A302" s="61"/>
      <c r="B302" s="62"/>
      <c r="D302" s="21"/>
    </row>
    <row r="303" spans="1:8">
      <c r="A303" s="23">
        <f>MAX($A$297:A302)+1</f>
        <v>3</v>
      </c>
      <c r="B303" s="62" t="s">
        <v>112</v>
      </c>
      <c r="D303" s="21"/>
    </row>
    <row r="304" spans="1:8" ht="63.75">
      <c r="A304" s="61"/>
      <c r="B304" s="62" t="s">
        <v>113</v>
      </c>
      <c r="C304" s="20">
        <v>73</v>
      </c>
      <c r="D304" s="21" t="s">
        <v>93</v>
      </c>
      <c r="E304" s="19">
        <v>0</v>
      </c>
      <c r="F304" s="66">
        <v>0</v>
      </c>
      <c r="G304" s="19">
        <f>ROUND(C304*E304,)</f>
        <v>0</v>
      </c>
      <c r="H304" s="19">
        <f>ROUND(C304*F304,)</f>
        <v>0</v>
      </c>
    </row>
    <row r="305" spans="1:8">
      <c r="A305" s="61"/>
      <c r="B305" s="62"/>
      <c r="D305" s="21"/>
    </row>
    <row r="306" spans="1:8">
      <c r="A306" s="23">
        <f>MAX($A$297:A305)+1</f>
        <v>4</v>
      </c>
      <c r="B306" s="62" t="s">
        <v>223</v>
      </c>
      <c r="D306" s="21"/>
    </row>
    <row r="307" spans="1:8" ht="38.25">
      <c r="A307" s="61"/>
      <c r="B307" s="62" t="s">
        <v>224</v>
      </c>
      <c r="C307" s="20">
        <v>31.98</v>
      </c>
      <c r="D307" s="21" t="s">
        <v>93</v>
      </c>
      <c r="E307" s="19">
        <v>0</v>
      </c>
      <c r="F307" s="66">
        <v>0</v>
      </c>
      <c r="G307" s="19">
        <f>ROUND(C307*E307,)</f>
        <v>0</v>
      </c>
      <c r="H307" s="19">
        <f>ROUND(C307*F307,)</f>
        <v>0</v>
      </c>
    </row>
    <row r="308" spans="1:8">
      <c r="A308" s="61"/>
      <c r="B308" s="62"/>
      <c r="D308" s="21"/>
    </row>
    <row r="309" spans="1:8">
      <c r="A309" s="23">
        <f>MAX($A$297:A308)+1</f>
        <v>5</v>
      </c>
      <c r="B309" s="62" t="s">
        <v>225</v>
      </c>
      <c r="D309" s="21"/>
    </row>
    <row r="310" spans="1:8" ht="38.25">
      <c r="A310" s="61"/>
      <c r="B310" s="62" t="s">
        <v>304</v>
      </c>
      <c r="C310" s="20">
        <v>2</v>
      </c>
      <c r="D310" s="21" t="s">
        <v>59</v>
      </c>
      <c r="E310" s="19">
        <v>0</v>
      </c>
      <c r="F310" s="66">
        <v>0</v>
      </c>
      <c r="G310" s="19">
        <f>ROUND(C310*E310,)</f>
        <v>0</v>
      </c>
      <c r="H310" s="19">
        <f>ROUND(C310*F310,)</f>
        <v>0</v>
      </c>
    </row>
    <row r="311" spans="1:8">
      <c r="A311" s="61"/>
      <c r="B311" s="62"/>
      <c r="D311" s="21"/>
    </row>
    <row r="312" spans="1:8">
      <c r="A312" s="23">
        <f>MAX($A$297:A311)+1</f>
        <v>6</v>
      </c>
      <c r="B312" s="62" t="s">
        <v>114</v>
      </c>
      <c r="D312" s="21"/>
    </row>
    <row r="313" spans="1:8" ht="38.25" customHeight="1">
      <c r="A313" s="61"/>
      <c r="B313" s="62" t="s">
        <v>115</v>
      </c>
      <c r="C313" s="20">
        <v>139</v>
      </c>
      <c r="D313" s="21" t="s">
        <v>59</v>
      </c>
      <c r="E313" s="19">
        <v>0</v>
      </c>
      <c r="F313" s="66">
        <v>0</v>
      </c>
      <c r="G313" s="19">
        <f>ROUND(C313*E313,)</f>
        <v>0</v>
      </c>
      <c r="H313" s="19">
        <f>ROUND(C313*F313,)</f>
        <v>0</v>
      </c>
    </row>
    <row r="314" spans="1:8">
      <c r="A314" s="61"/>
      <c r="B314" s="62"/>
      <c r="D314" s="21"/>
    </row>
    <row r="315" spans="1:8">
      <c r="A315" s="69">
        <f>MAX($A$297:A314)+1</f>
        <v>7</v>
      </c>
      <c r="B315" s="62" t="s">
        <v>116</v>
      </c>
      <c r="D315" s="21"/>
    </row>
    <row r="316" spans="1:8" ht="38.25">
      <c r="A316" s="61"/>
      <c r="B316" s="62" t="s">
        <v>117</v>
      </c>
      <c r="C316" s="20">
        <v>0</v>
      </c>
      <c r="D316" s="21" t="s">
        <v>93</v>
      </c>
      <c r="E316" s="19" t="s">
        <v>320</v>
      </c>
    </row>
    <row r="317" spans="1:8">
      <c r="A317" s="61"/>
      <c r="B317" s="62"/>
      <c r="D317" s="21"/>
    </row>
    <row r="318" spans="1:8">
      <c r="A318" s="23">
        <f>MAX($A$297:A317)+1</f>
        <v>8</v>
      </c>
      <c r="B318" s="62" t="s">
        <v>201</v>
      </c>
      <c r="D318" s="21"/>
    </row>
    <row r="319" spans="1:8" ht="38.25" customHeight="1">
      <c r="A319" s="61"/>
      <c r="B319" s="62" t="s">
        <v>118</v>
      </c>
      <c r="C319" s="20">
        <v>526</v>
      </c>
      <c r="D319" s="21" t="s">
        <v>59</v>
      </c>
      <c r="E319" s="19">
        <v>0</v>
      </c>
      <c r="F319" s="66">
        <v>0</v>
      </c>
      <c r="G319" s="19">
        <f>ROUND(C319*E319,)</f>
        <v>0</v>
      </c>
      <c r="H319" s="19">
        <f>ROUND(C319*F319,)</f>
        <v>0</v>
      </c>
    </row>
    <row r="320" spans="1:8">
      <c r="B320" s="47"/>
      <c r="C320" s="46"/>
      <c r="D320" s="46"/>
      <c r="E320" s="29"/>
      <c r="F320" s="29"/>
      <c r="G320" s="29"/>
      <c r="H320" s="29"/>
    </row>
    <row r="322" spans="1:8">
      <c r="B322" s="48" t="str">
        <f>Munkanem_41</f>
        <v>41. Tetőfedés</v>
      </c>
      <c r="G322" s="22">
        <f>SUM(G297:G321)</f>
        <v>0</v>
      </c>
      <c r="H322" s="22">
        <f>SUM(H297:H321)</f>
        <v>0</v>
      </c>
    </row>
    <row r="324" spans="1:8">
      <c r="F324" s="38" t="s">
        <v>39</v>
      </c>
      <c r="G324" s="82">
        <f>G322+H322</f>
        <v>0</v>
      </c>
      <c r="H324" s="82"/>
    </row>
    <row r="326" spans="1:8">
      <c r="B326" s="18" t="str">
        <f>$B$46</f>
        <v>42. Aljzatkészítés, hideg- és melegburkolatok készítése</v>
      </c>
    </row>
    <row r="328" spans="1:8">
      <c r="A328" s="23">
        <v>1</v>
      </c>
      <c r="B328" s="62" t="s">
        <v>254</v>
      </c>
      <c r="D328" s="21"/>
    </row>
    <row r="329" spans="1:8" ht="25.5">
      <c r="A329" s="21"/>
      <c r="B329" s="62" t="s">
        <v>255</v>
      </c>
      <c r="C329" s="20">
        <v>6.53</v>
      </c>
      <c r="D329" s="21" t="s">
        <v>3</v>
      </c>
      <c r="E329" s="19">
        <v>0</v>
      </c>
      <c r="F329" s="19">
        <v>0</v>
      </c>
      <c r="G329" s="19">
        <f>ROUND(C329*E329,)</f>
        <v>0</v>
      </c>
      <c r="H329" s="19">
        <f>ROUND(C329*F329,)</f>
        <v>0</v>
      </c>
    </row>
    <row r="331" spans="1:8">
      <c r="A331" s="23">
        <f>MAX($A$328:A330)+1</f>
        <v>2</v>
      </c>
      <c r="B331" s="62" t="s">
        <v>290</v>
      </c>
      <c r="D331" s="21"/>
    </row>
    <row r="332" spans="1:8" ht="38.25">
      <c r="A332" s="21"/>
      <c r="B332" s="62" t="s">
        <v>291</v>
      </c>
      <c r="C332" s="20">
        <v>6.55</v>
      </c>
      <c r="D332" s="21" t="s">
        <v>3</v>
      </c>
      <c r="E332" s="19">
        <v>0</v>
      </c>
      <c r="F332" s="19">
        <v>0</v>
      </c>
      <c r="G332" s="19">
        <f>ROUND(C332*E332,)</f>
        <v>0</v>
      </c>
      <c r="H332" s="19">
        <f>ROUND(C332*F332,)</f>
        <v>0</v>
      </c>
    </row>
    <row r="334" spans="1:8">
      <c r="A334" s="23">
        <f>MAX($A$328:A333)+1</f>
        <v>3</v>
      </c>
      <c r="B334" s="62" t="s">
        <v>156</v>
      </c>
      <c r="D334" s="21"/>
    </row>
    <row r="335" spans="1:8" ht="76.5" customHeight="1">
      <c r="A335" s="21"/>
      <c r="B335" s="62" t="s">
        <v>157</v>
      </c>
      <c r="C335" s="20">
        <v>54.54</v>
      </c>
      <c r="D335" s="21" t="s">
        <v>3</v>
      </c>
      <c r="E335" s="19">
        <v>0</v>
      </c>
      <c r="F335" s="19">
        <v>0</v>
      </c>
      <c r="G335" s="19">
        <f>ROUND(C335*E335,)</f>
        <v>0</v>
      </c>
      <c r="H335" s="19">
        <f>ROUND(C335*F335,)</f>
        <v>0</v>
      </c>
    </row>
    <row r="336" spans="1:8">
      <c r="A336" s="61"/>
      <c r="B336" s="62"/>
      <c r="D336" s="21"/>
    </row>
    <row r="337" spans="1:8">
      <c r="A337" s="23">
        <f>MAX($A$328:A336)+1</f>
        <v>4</v>
      </c>
      <c r="B337" s="62" t="s">
        <v>158</v>
      </c>
      <c r="D337" s="21"/>
    </row>
    <row r="338" spans="1:8" ht="76.5">
      <c r="A338" s="21"/>
      <c r="B338" s="62" t="s">
        <v>159</v>
      </c>
      <c r="C338" s="20">
        <v>18.89</v>
      </c>
      <c r="D338" s="21" t="s">
        <v>3</v>
      </c>
      <c r="E338" s="19">
        <v>0</v>
      </c>
      <c r="F338" s="19">
        <v>0</v>
      </c>
      <c r="G338" s="19">
        <f>ROUND(C338*E338,)</f>
        <v>0</v>
      </c>
      <c r="H338" s="19">
        <f>ROUND(C338*F338,)</f>
        <v>0</v>
      </c>
    </row>
    <row r="339" spans="1:8">
      <c r="A339" s="61"/>
      <c r="B339" s="62"/>
      <c r="D339" s="21"/>
    </row>
    <row r="340" spans="1:8">
      <c r="A340" s="23">
        <f>MAX($A$328:A339)+1</f>
        <v>5</v>
      </c>
      <c r="B340" s="62" t="s">
        <v>292</v>
      </c>
      <c r="D340" s="21"/>
    </row>
    <row r="341" spans="1:8" ht="76.5">
      <c r="A341" s="21"/>
      <c r="B341" s="62" t="s">
        <v>293</v>
      </c>
      <c r="C341" s="20">
        <v>6.55</v>
      </c>
      <c r="D341" s="21" t="s">
        <v>3</v>
      </c>
      <c r="E341" s="19">
        <v>0</v>
      </c>
      <c r="F341" s="19">
        <v>0</v>
      </c>
      <c r="G341" s="19">
        <f>ROUND(C341*E341,)</f>
        <v>0</v>
      </c>
      <c r="H341" s="19">
        <f>ROUND(C341*F341,)</f>
        <v>0</v>
      </c>
    </row>
    <row r="342" spans="1:8">
      <c r="A342" s="61"/>
      <c r="B342" s="62"/>
      <c r="D342" s="21"/>
    </row>
    <row r="343" spans="1:8">
      <c r="A343" s="23">
        <f>MAX($A$328:A342)+1</f>
        <v>6</v>
      </c>
      <c r="B343" s="62" t="s">
        <v>294</v>
      </c>
      <c r="C343" s="64"/>
      <c r="D343" s="65"/>
    </row>
    <row r="344" spans="1:8" ht="38.25">
      <c r="A344" s="21"/>
      <c r="B344" s="62" t="s">
        <v>295</v>
      </c>
      <c r="C344" s="20">
        <v>6.55</v>
      </c>
      <c r="D344" s="21" t="s">
        <v>3</v>
      </c>
      <c r="E344" s="19">
        <v>0</v>
      </c>
      <c r="F344" s="19">
        <v>0</v>
      </c>
      <c r="G344" s="19">
        <f>ROUND(C344*E344,)</f>
        <v>0</v>
      </c>
      <c r="H344" s="19">
        <f>ROUND(C344*F344,)</f>
        <v>0</v>
      </c>
    </row>
    <row r="345" spans="1:8">
      <c r="A345" s="61"/>
      <c r="B345" s="62"/>
      <c r="D345" s="21"/>
    </row>
    <row r="346" spans="1:8">
      <c r="A346" s="23">
        <f>MAX($A$328:A345)+1</f>
        <v>7</v>
      </c>
      <c r="B346" s="62" t="s">
        <v>296</v>
      </c>
      <c r="D346" s="21"/>
    </row>
    <row r="347" spans="1:8" ht="25.5">
      <c r="A347" s="21"/>
      <c r="B347" s="62" t="s">
        <v>297</v>
      </c>
      <c r="C347" s="20">
        <v>9.67</v>
      </c>
      <c r="D347" s="21" t="s">
        <v>93</v>
      </c>
      <c r="E347" s="19">
        <v>0</v>
      </c>
      <c r="F347" s="19">
        <v>0</v>
      </c>
      <c r="G347" s="19">
        <f>ROUND(C347*E347,)</f>
        <v>0</v>
      </c>
      <c r="H347" s="19">
        <f>ROUND(C347*F347,)</f>
        <v>0</v>
      </c>
    </row>
    <row r="348" spans="1:8">
      <c r="A348" s="61"/>
      <c r="B348" s="62"/>
      <c r="D348" s="21"/>
    </row>
    <row r="349" spans="1:8">
      <c r="A349" s="23">
        <f>MAX($A$328:A348)+1</f>
        <v>8</v>
      </c>
      <c r="B349" s="62" t="s">
        <v>160</v>
      </c>
      <c r="D349" s="21"/>
    </row>
    <row r="350" spans="1:8" ht="89.25">
      <c r="A350" s="21"/>
      <c r="B350" s="62" t="s">
        <v>161</v>
      </c>
      <c r="C350" s="20">
        <v>4.2</v>
      </c>
      <c r="D350" s="21" t="s">
        <v>93</v>
      </c>
      <c r="E350" s="19">
        <v>0</v>
      </c>
      <c r="F350" s="19">
        <v>0</v>
      </c>
      <c r="G350" s="19">
        <f>ROUND(C350*E350,)</f>
        <v>0</v>
      </c>
      <c r="H350" s="19">
        <f>ROUND(C350*F350,)</f>
        <v>0</v>
      </c>
    </row>
    <row r="351" spans="1:8">
      <c r="A351" s="61"/>
      <c r="B351" s="62"/>
      <c r="D351" s="21"/>
    </row>
    <row r="352" spans="1:8">
      <c r="A352" s="23">
        <f>MAX($A$328:A351)+1</f>
        <v>9</v>
      </c>
      <c r="B352" s="62" t="s">
        <v>162</v>
      </c>
      <c r="D352" s="21"/>
    </row>
    <row r="353" spans="1:8" ht="51">
      <c r="A353" s="21"/>
      <c r="B353" s="62" t="s">
        <v>163</v>
      </c>
      <c r="C353" s="20">
        <v>66</v>
      </c>
      <c r="D353" s="21" t="s">
        <v>93</v>
      </c>
      <c r="E353" s="19">
        <v>0</v>
      </c>
      <c r="F353" s="19">
        <v>0</v>
      </c>
      <c r="G353" s="19">
        <f>ROUND(C353*E353,)</f>
        <v>0</v>
      </c>
      <c r="H353" s="19">
        <f>ROUND(C353*F353,)</f>
        <v>0</v>
      </c>
    </row>
    <row r="355" spans="1:8">
      <c r="A355" s="23">
        <f>MAX($A$328:A354)+1</f>
        <v>10</v>
      </c>
      <c r="B355" s="30" t="s">
        <v>130</v>
      </c>
    </row>
    <row r="356" spans="1:8" ht="25.5">
      <c r="B356" s="30" t="s">
        <v>226</v>
      </c>
      <c r="C356" s="20">
        <v>25.79</v>
      </c>
      <c r="D356" s="21" t="s">
        <v>3</v>
      </c>
      <c r="E356" s="19">
        <v>0</v>
      </c>
      <c r="F356" s="19">
        <v>0</v>
      </c>
      <c r="G356" s="19">
        <f>ROUND(C356*E356,)</f>
        <v>0</v>
      </c>
      <c r="H356" s="19">
        <f>ROUND(C356*F356,)</f>
        <v>0</v>
      </c>
    </row>
    <row r="358" spans="1:8">
      <c r="A358" s="23">
        <f>MAX($A$328:A357)+1</f>
        <v>11</v>
      </c>
      <c r="B358" s="30" t="s">
        <v>212</v>
      </c>
    </row>
    <row r="359" spans="1:8" ht="25.5">
      <c r="B359" s="67" t="s">
        <v>213</v>
      </c>
      <c r="C359" s="20">
        <v>103.15</v>
      </c>
      <c r="D359" s="21" t="s">
        <v>3</v>
      </c>
      <c r="E359" s="19">
        <v>0</v>
      </c>
      <c r="F359" s="19">
        <v>0</v>
      </c>
      <c r="G359" s="19">
        <f>ROUND(C359*E359,)</f>
        <v>0</v>
      </c>
      <c r="H359" s="19">
        <f>ROUND(C359*F359,)</f>
        <v>0</v>
      </c>
    </row>
    <row r="361" spans="1:8">
      <c r="A361" s="23">
        <f>MAX($A$328:A360)+1</f>
        <v>12</v>
      </c>
      <c r="B361" s="30" t="s">
        <v>125</v>
      </c>
    </row>
    <row r="362" spans="1:8" ht="51">
      <c r="B362" s="30" t="s">
        <v>126</v>
      </c>
      <c r="C362" s="20">
        <v>19.63</v>
      </c>
      <c r="D362" s="21" t="s">
        <v>3</v>
      </c>
      <c r="E362" s="19">
        <v>0</v>
      </c>
      <c r="F362" s="19">
        <v>0</v>
      </c>
      <c r="G362" s="19">
        <f>ROUND(C362*E362,)</f>
        <v>0</v>
      </c>
      <c r="H362" s="19">
        <f>ROUND(C362*F362,)</f>
        <v>0</v>
      </c>
    </row>
    <row r="363" spans="1:8">
      <c r="D363" s="21"/>
    </row>
    <row r="364" spans="1:8">
      <c r="A364" s="23">
        <f>MAX($A$328:A363)+1</f>
        <v>13</v>
      </c>
      <c r="B364" s="30" t="s">
        <v>129</v>
      </c>
      <c r="D364" s="21"/>
    </row>
    <row r="365" spans="1:8" ht="25.5">
      <c r="B365" s="30" t="s">
        <v>231</v>
      </c>
      <c r="C365" s="20">
        <v>27</v>
      </c>
      <c r="D365" s="20" t="s">
        <v>59</v>
      </c>
      <c r="E365" s="19">
        <v>0</v>
      </c>
      <c r="F365" s="19">
        <v>0</v>
      </c>
      <c r="G365" s="19">
        <f>ROUND(C365*E365,)</f>
        <v>0</v>
      </c>
      <c r="H365" s="19">
        <f>ROUND(C365*F365,)</f>
        <v>0</v>
      </c>
    </row>
    <row r="366" spans="1:8">
      <c r="A366" s="61"/>
      <c r="B366" s="62"/>
      <c r="D366" s="21"/>
    </row>
    <row r="367" spans="1:8">
      <c r="A367" s="69">
        <f>MAX($A$328:A366)+1</f>
        <v>14</v>
      </c>
      <c r="B367" s="62" t="s">
        <v>127</v>
      </c>
      <c r="D367" s="21"/>
    </row>
    <row r="368" spans="1:8" ht="38.25">
      <c r="A368" s="21"/>
      <c r="B368" s="62" t="s">
        <v>128</v>
      </c>
      <c r="C368" s="20">
        <v>0</v>
      </c>
      <c r="D368" s="21" t="s">
        <v>3</v>
      </c>
      <c r="E368" s="19" t="s">
        <v>320</v>
      </c>
    </row>
    <row r="369" spans="1:8">
      <c r="A369" s="61"/>
      <c r="B369" s="62"/>
      <c r="D369" s="21"/>
    </row>
    <row r="370" spans="1:8">
      <c r="A370" s="23">
        <f>MAX($A$328:A369)+1</f>
        <v>15</v>
      </c>
      <c r="B370" s="62" t="s">
        <v>131</v>
      </c>
      <c r="D370" s="21"/>
    </row>
    <row r="371" spans="1:8" ht="38.25">
      <c r="A371" s="21"/>
      <c r="B371" s="62" t="s">
        <v>132</v>
      </c>
      <c r="C371" s="20">
        <v>515.76</v>
      </c>
      <c r="D371" s="21" t="s">
        <v>3</v>
      </c>
      <c r="E371" s="19">
        <v>0</v>
      </c>
      <c r="F371" s="19">
        <v>0</v>
      </c>
      <c r="G371" s="19">
        <f>ROUND(C371*E371,)</f>
        <v>0</v>
      </c>
      <c r="H371" s="19">
        <f>ROUND(C371*F371,)</f>
        <v>0</v>
      </c>
    </row>
    <row r="372" spans="1:8">
      <c r="B372" s="47"/>
      <c r="C372" s="46"/>
      <c r="D372" s="46"/>
      <c r="E372" s="29"/>
      <c r="F372" s="29"/>
      <c r="G372" s="29"/>
      <c r="H372" s="29"/>
    </row>
    <row r="374" spans="1:8">
      <c r="B374" s="18" t="str">
        <f>Munkanem_42</f>
        <v>42. Aljzatkészítés, hideg- és melegburkolatok készítése</v>
      </c>
      <c r="G374" s="22">
        <f>SUM(G328:G373)</f>
        <v>0</v>
      </c>
      <c r="H374" s="22">
        <f>SUM(H328:H373)</f>
        <v>0</v>
      </c>
    </row>
    <row r="376" spans="1:8">
      <c r="F376" s="38" t="s">
        <v>39</v>
      </c>
      <c r="G376" s="82">
        <f>G374+H374</f>
        <v>0</v>
      </c>
      <c r="H376" s="82"/>
    </row>
    <row r="378" spans="1:8">
      <c r="B378" s="48" t="str">
        <f>$B$48</f>
        <v>43. Bádogozás</v>
      </c>
    </row>
    <row r="380" spans="1:8">
      <c r="A380" s="61">
        <v>1</v>
      </c>
      <c r="B380" s="62" t="s">
        <v>119</v>
      </c>
      <c r="D380" s="21"/>
    </row>
    <row r="381" spans="1:8">
      <c r="A381" s="21"/>
      <c r="B381" s="62" t="s">
        <v>120</v>
      </c>
      <c r="C381" s="20">
        <v>107.69</v>
      </c>
      <c r="D381" s="21" t="s">
        <v>93</v>
      </c>
      <c r="E381" s="19">
        <v>0</v>
      </c>
      <c r="F381" s="19">
        <v>0</v>
      </c>
      <c r="G381" s="19">
        <f>ROUND(C381*E381,)</f>
        <v>0</v>
      </c>
      <c r="H381" s="19">
        <f>ROUND(C381*F381,)</f>
        <v>0</v>
      </c>
    </row>
    <row r="383" spans="1:8">
      <c r="A383" s="23">
        <f>MAX($A$380:A382)+1</f>
        <v>2</v>
      </c>
      <c r="B383" s="62" t="s">
        <v>121</v>
      </c>
      <c r="D383" s="21"/>
    </row>
    <row r="384" spans="1:8">
      <c r="A384" s="21"/>
      <c r="B384" s="62" t="s">
        <v>122</v>
      </c>
      <c r="C384" s="20">
        <v>20</v>
      </c>
      <c r="D384" s="21" t="s">
        <v>93</v>
      </c>
      <c r="E384" s="19">
        <v>0</v>
      </c>
      <c r="F384" s="19">
        <v>0</v>
      </c>
      <c r="G384" s="19">
        <f>ROUND(C384*E384,)</f>
        <v>0</v>
      </c>
      <c r="H384" s="19">
        <f>ROUND(C384*F384,)</f>
        <v>0</v>
      </c>
    </row>
    <row r="385" spans="1:8">
      <c r="A385" s="61"/>
      <c r="B385" s="62"/>
      <c r="D385" s="21"/>
    </row>
    <row r="386" spans="1:8">
      <c r="A386" s="23">
        <f>MAX($A$380:A385)+1</f>
        <v>3</v>
      </c>
      <c r="B386" s="62" t="s">
        <v>123</v>
      </c>
      <c r="D386" s="21"/>
    </row>
    <row r="387" spans="1:8" ht="25.5">
      <c r="A387" s="21"/>
      <c r="B387" s="62" t="s">
        <v>124</v>
      </c>
      <c r="C387" s="20">
        <v>60.29</v>
      </c>
      <c r="D387" s="21" t="s">
        <v>93</v>
      </c>
      <c r="E387" s="19">
        <v>0</v>
      </c>
      <c r="F387" s="19">
        <v>0</v>
      </c>
      <c r="G387" s="19">
        <f>ROUND(C387*E387,)</f>
        <v>0</v>
      </c>
      <c r="H387" s="19">
        <f>ROUND(C387*F387,)</f>
        <v>0</v>
      </c>
    </row>
    <row r="388" spans="1:8">
      <c r="A388" s="21"/>
      <c r="B388" s="62"/>
      <c r="D388" s="21"/>
    </row>
    <row r="389" spans="1:8">
      <c r="A389" s="23">
        <f>MAX($A$380:A388)+1</f>
        <v>4</v>
      </c>
      <c r="B389" s="62" t="s">
        <v>252</v>
      </c>
      <c r="D389" s="21"/>
    </row>
    <row r="390" spans="1:8">
      <c r="A390" s="21"/>
      <c r="B390" s="62" t="s">
        <v>253</v>
      </c>
      <c r="C390" s="20">
        <v>5</v>
      </c>
      <c r="D390" s="21" t="s">
        <v>59</v>
      </c>
      <c r="E390" s="19">
        <v>0</v>
      </c>
      <c r="F390" s="19">
        <v>0</v>
      </c>
      <c r="G390" s="19">
        <f>ROUND(C390*E390,)</f>
        <v>0</v>
      </c>
      <c r="H390" s="19">
        <f>ROUND(C390*F390,)</f>
        <v>0</v>
      </c>
    </row>
    <row r="391" spans="1:8">
      <c r="A391" s="21"/>
      <c r="B391" s="62"/>
      <c r="D391" s="21"/>
    </row>
    <row r="392" spans="1:8">
      <c r="A392" s="23">
        <f>MAX($A$380:A391)+1</f>
        <v>5</v>
      </c>
      <c r="B392" s="62" t="s">
        <v>192</v>
      </c>
      <c r="D392" s="21"/>
    </row>
    <row r="393" spans="1:8" ht="63.75">
      <c r="A393" s="21"/>
      <c r="B393" s="62" t="s">
        <v>202</v>
      </c>
      <c r="C393" s="20">
        <v>5</v>
      </c>
      <c r="D393" s="21" t="s">
        <v>3</v>
      </c>
      <c r="E393" s="19">
        <v>0</v>
      </c>
      <c r="F393" s="19">
        <v>0</v>
      </c>
      <c r="G393" s="19">
        <f>ROUND(C393*E393,)</f>
        <v>0</v>
      </c>
      <c r="H393" s="19">
        <f>ROUND(C393*F393,)</f>
        <v>0</v>
      </c>
    </row>
    <row r="394" spans="1:8">
      <c r="A394" s="61"/>
      <c r="B394" s="62"/>
      <c r="D394" s="21"/>
    </row>
    <row r="395" spans="1:8">
      <c r="A395" s="23">
        <f>MAX($A$380:A394)+1</f>
        <v>6</v>
      </c>
      <c r="B395" s="62" t="s">
        <v>193</v>
      </c>
      <c r="D395" s="21"/>
    </row>
    <row r="396" spans="1:8" ht="76.5" customHeight="1">
      <c r="A396" s="21"/>
      <c r="B396" s="62" t="s">
        <v>190</v>
      </c>
      <c r="C396" s="20">
        <v>107.69</v>
      </c>
      <c r="D396" s="21" t="s">
        <v>93</v>
      </c>
      <c r="E396" s="19">
        <v>0</v>
      </c>
      <c r="F396" s="19">
        <v>0</v>
      </c>
      <c r="G396" s="19">
        <f>ROUND(C396*E396,)</f>
        <v>0</v>
      </c>
      <c r="H396" s="19">
        <f>ROUND(C396*F396,)</f>
        <v>0</v>
      </c>
    </row>
    <row r="397" spans="1:8">
      <c r="A397" s="61"/>
      <c r="B397" s="62"/>
      <c r="D397" s="21"/>
    </row>
    <row r="398" spans="1:8">
      <c r="A398" s="23">
        <f>MAX($A$380:A397)+1</f>
        <v>7</v>
      </c>
      <c r="B398" s="62" t="s">
        <v>194</v>
      </c>
      <c r="D398" s="21"/>
    </row>
    <row r="399" spans="1:8" ht="76.5">
      <c r="A399" s="21"/>
      <c r="B399" s="62" t="s">
        <v>191</v>
      </c>
      <c r="C399" s="20">
        <v>31.64</v>
      </c>
      <c r="D399" s="21" t="s">
        <v>93</v>
      </c>
      <c r="E399" s="19">
        <v>0</v>
      </c>
      <c r="F399" s="19">
        <v>0</v>
      </c>
      <c r="G399" s="19">
        <f>ROUND(C399*E399,)</f>
        <v>0</v>
      </c>
      <c r="H399" s="19">
        <f>ROUND(C399*F399,)</f>
        <v>0</v>
      </c>
    </row>
    <row r="400" spans="1:8">
      <c r="A400" s="61"/>
      <c r="B400" s="62"/>
      <c r="D400" s="21"/>
    </row>
    <row r="401" spans="1:8">
      <c r="A401" s="23">
        <f>MAX($A$380:A400)+1</f>
        <v>8</v>
      </c>
      <c r="B401" s="62" t="s">
        <v>195</v>
      </c>
      <c r="D401" s="21"/>
    </row>
    <row r="402" spans="1:8" ht="63.75">
      <c r="A402" s="21"/>
      <c r="B402" s="62" t="s">
        <v>200</v>
      </c>
      <c r="C402" s="20">
        <v>107.69</v>
      </c>
      <c r="D402" s="21" t="s">
        <v>93</v>
      </c>
      <c r="E402" s="19">
        <v>0</v>
      </c>
      <c r="F402" s="19">
        <v>0</v>
      </c>
      <c r="G402" s="19">
        <f>ROUND(C402*E402,)</f>
        <v>0</v>
      </c>
      <c r="H402" s="19">
        <f>ROUND(C402*F402,)</f>
        <v>0</v>
      </c>
    </row>
    <row r="403" spans="1:8">
      <c r="A403" s="21"/>
      <c r="B403" s="62"/>
      <c r="D403" s="21"/>
    </row>
    <row r="404" spans="1:8">
      <c r="A404" s="23">
        <f>MAX($A$380:A403)+1</f>
        <v>9</v>
      </c>
      <c r="B404" s="62" t="s">
        <v>196</v>
      </c>
      <c r="D404" s="21"/>
    </row>
    <row r="405" spans="1:8" ht="63.75">
      <c r="A405" s="21"/>
      <c r="B405" s="62" t="s">
        <v>199</v>
      </c>
      <c r="C405" s="20">
        <v>51.29</v>
      </c>
      <c r="D405" s="21" t="s">
        <v>93</v>
      </c>
      <c r="E405" s="19">
        <v>0</v>
      </c>
      <c r="F405" s="19">
        <v>0</v>
      </c>
      <c r="G405" s="19">
        <f>ROUND(C405*E405,)</f>
        <v>0</v>
      </c>
      <c r="H405" s="19">
        <f>ROUND(C405*F405,)</f>
        <v>0</v>
      </c>
    </row>
    <row r="406" spans="1:8">
      <c r="A406" s="21"/>
      <c r="B406" s="62"/>
      <c r="D406" s="21"/>
    </row>
    <row r="407" spans="1:8">
      <c r="A407" s="23">
        <f>MAX($A$380:A406)+1</f>
        <v>10</v>
      </c>
      <c r="B407" s="62" t="s">
        <v>197</v>
      </c>
      <c r="D407" s="21"/>
    </row>
    <row r="408" spans="1:8" ht="63.75">
      <c r="A408" s="21"/>
      <c r="B408" s="62" t="s">
        <v>198</v>
      </c>
      <c r="C408" s="20">
        <v>15.48</v>
      </c>
      <c r="D408" s="21" t="s">
        <v>93</v>
      </c>
      <c r="E408" s="19">
        <v>0</v>
      </c>
      <c r="F408" s="19">
        <v>0</v>
      </c>
      <c r="G408" s="19">
        <f>ROUND(C408*E408,)</f>
        <v>0</v>
      </c>
      <c r="H408" s="19">
        <f>ROUND(C408*F408,)</f>
        <v>0</v>
      </c>
    </row>
    <row r="409" spans="1:8">
      <c r="A409" s="21"/>
      <c r="B409" s="62"/>
      <c r="D409" s="21"/>
    </row>
    <row r="410" spans="1:8">
      <c r="A410" s="23">
        <f>MAX($A$380:A409)+1</f>
        <v>11</v>
      </c>
      <c r="B410" s="62" t="s">
        <v>235</v>
      </c>
      <c r="D410" s="21"/>
    </row>
    <row r="411" spans="1:8" ht="63.75">
      <c r="A411" s="21"/>
      <c r="B411" s="62" t="s">
        <v>234</v>
      </c>
      <c r="C411" s="20">
        <v>9</v>
      </c>
      <c r="D411" s="21" t="s">
        <v>93</v>
      </c>
      <c r="E411" s="19">
        <v>0</v>
      </c>
      <c r="F411" s="19">
        <v>0</v>
      </c>
      <c r="G411" s="19">
        <f>ROUND(C411*E411,)</f>
        <v>0</v>
      </c>
      <c r="H411" s="19">
        <f>ROUND(C411*F411,)</f>
        <v>0</v>
      </c>
    </row>
    <row r="412" spans="1:8">
      <c r="B412" s="47"/>
      <c r="C412" s="46"/>
      <c r="D412" s="46"/>
      <c r="E412" s="29"/>
      <c r="F412" s="29"/>
      <c r="G412" s="29"/>
      <c r="H412" s="29"/>
    </row>
    <row r="414" spans="1:8">
      <c r="B414" s="48" t="str">
        <f>Munkanem_43</f>
        <v>43. Bádogozás</v>
      </c>
      <c r="G414" s="22">
        <f>SUM(G380:G413)</f>
        <v>0</v>
      </c>
      <c r="H414" s="22">
        <f>SUM(H380:H413)</f>
        <v>0</v>
      </c>
    </row>
    <row r="416" spans="1:8">
      <c r="F416" s="38" t="s">
        <v>39</v>
      </c>
      <c r="G416" s="82">
        <f>G414+H414</f>
        <v>0</v>
      </c>
      <c r="H416" s="82"/>
    </row>
    <row r="418" spans="1:8">
      <c r="B418" s="48" t="str">
        <f>$B$50</f>
        <v>44. Asztalosszerkezetek elhelyezése</v>
      </c>
    </row>
    <row r="420" spans="1:8">
      <c r="A420" s="23">
        <v>1</v>
      </c>
      <c r="B420" s="62" t="s">
        <v>249</v>
      </c>
      <c r="D420" s="21"/>
    </row>
    <row r="421" spans="1:8" ht="25.5">
      <c r="B421" s="62" t="s">
        <v>250</v>
      </c>
      <c r="C421" s="20">
        <v>1.81</v>
      </c>
      <c r="D421" s="21" t="s">
        <v>3</v>
      </c>
      <c r="E421" s="19">
        <v>0</v>
      </c>
      <c r="F421" s="19">
        <v>0</v>
      </c>
      <c r="G421" s="19">
        <f>ROUND(C421*E421,)</f>
        <v>0</v>
      </c>
      <c r="H421" s="19">
        <f>ROUND(C421*F421,)</f>
        <v>0</v>
      </c>
    </row>
    <row r="423" spans="1:8">
      <c r="A423" s="23">
        <f>MAX($A$420:A422)+1</f>
        <v>2</v>
      </c>
      <c r="B423" s="62" t="s">
        <v>236</v>
      </c>
    </row>
    <row r="424" spans="1:8" ht="89.25">
      <c r="B424" s="62" t="s">
        <v>237</v>
      </c>
      <c r="C424" s="64">
        <v>3</v>
      </c>
      <c r="D424" s="65" t="s">
        <v>59</v>
      </c>
      <c r="E424" s="19">
        <v>0</v>
      </c>
      <c r="F424" s="19">
        <v>0</v>
      </c>
      <c r="G424" s="19">
        <f>ROUND(C424*E424,)</f>
        <v>0</v>
      </c>
      <c r="H424" s="19">
        <f>ROUND(C424*F424,)</f>
        <v>0</v>
      </c>
    </row>
    <row r="426" spans="1:8" s="40" customFormat="1">
      <c r="A426" s="23">
        <f>MAX($A$420:A425)+1</f>
        <v>3</v>
      </c>
      <c r="B426" s="63" t="s">
        <v>309</v>
      </c>
      <c r="C426" s="64"/>
      <c r="D426" s="65"/>
      <c r="E426" s="19"/>
      <c r="F426" s="19"/>
      <c r="G426" s="19"/>
      <c r="H426" s="19"/>
    </row>
    <row r="427" spans="1:8" s="40" customFormat="1" ht="89.25">
      <c r="A427" s="68"/>
      <c r="B427" s="63" t="s">
        <v>310</v>
      </c>
      <c r="C427" s="64">
        <v>1</v>
      </c>
      <c r="D427" s="65" t="s">
        <v>59</v>
      </c>
      <c r="E427" s="19">
        <v>0</v>
      </c>
      <c r="F427" s="19">
        <v>0</v>
      </c>
      <c r="G427" s="19">
        <f>ROUND(C427*E427,)</f>
        <v>0</v>
      </c>
      <c r="H427" s="19">
        <f>ROUND(C427*F427,)</f>
        <v>0</v>
      </c>
    </row>
    <row r="429" spans="1:8" s="40" customFormat="1">
      <c r="A429" s="23">
        <f>MAX($A$420:A428)+1</f>
        <v>4</v>
      </c>
      <c r="B429" s="63" t="s">
        <v>309</v>
      </c>
      <c r="C429" s="64"/>
      <c r="D429" s="65"/>
      <c r="E429" s="19"/>
      <c r="F429" s="19"/>
      <c r="G429" s="19"/>
      <c r="H429" s="19"/>
    </row>
    <row r="430" spans="1:8" s="40" customFormat="1" ht="89.25">
      <c r="A430" s="68"/>
      <c r="B430" s="63" t="s">
        <v>311</v>
      </c>
      <c r="C430" s="64">
        <v>1</v>
      </c>
      <c r="D430" s="65" t="s">
        <v>59</v>
      </c>
      <c r="E430" s="19">
        <v>0</v>
      </c>
      <c r="F430" s="19">
        <v>0</v>
      </c>
      <c r="G430" s="19">
        <f>ROUND(C430*E430,)</f>
        <v>0</v>
      </c>
      <c r="H430" s="19">
        <f>ROUND(C430*F430,)</f>
        <v>0</v>
      </c>
    </row>
    <row r="431" spans="1:8">
      <c r="A431" s="61"/>
      <c r="B431" s="62"/>
      <c r="D431" s="21"/>
    </row>
    <row r="432" spans="1:8">
      <c r="A432" s="23">
        <f>MAX($A$420:A431)+1</f>
        <v>5</v>
      </c>
      <c r="B432" s="62" t="s">
        <v>181</v>
      </c>
      <c r="D432" s="21"/>
    </row>
    <row r="433" spans="1:8" ht="127.5" customHeight="1">
      <c r="A433" s="61"/>
      <c r="B433" s="62" t="s">
        <v>246</v>
      </c>
      <c r="C433" s="64"/>
      <c r="D433" s="65"/>
    </row>
    <row r="434" spans="1:8">
      <c r="A434" s="61"/>
      <c r="B434" s="62"/>
      <c r="C434" s="64"/>
      <c r="D434" s="65"/>
    </row>
    <row r="435" spans="1:8">
      <c r="A435" s="61"/>
      <c r="B435" s="62" t="s">
        <v>274</v>
      </c>
      <c r="C435" s="64">
        <v>5</v>
      </c>
      <c r="D435" s="65" t="s">
        <v>59</v>
      </c>
      <c r="E435" s="19">
        <v>0</v>
      </c>
      <c r="F435" s="19">
        <v>0</v>
      </c>
      <c r="G435" s="19">
        <f>ROUND(C435*E435,)</f>
        <v>0</v>
      </c>
      <c r="H435" s="19">
        <f>ROUND(C435*F435,)</f>
        <v>0</v>
      </c>
    </row>
    <row r="436" spans="1:8">
      <c r="A436" s="61"/>
      <c r="B436" s="62"/>
      <c r="D436" s="21"/>
    </row>
    <row r="437" spans="1:8">
      <c r="A437" s="23">
        <f>MAX($A$420:A436)+1</f>
        <v>6</v>
      </c>
      <c r="B437" s="62" t="s">
        <v>181</v>
      </c>
      <c r="D437" s="21"/>
    </row>
    <row r="438" spans="1:8" ht="114.75">
      <c r="A438" s="61"/>
      <c r="B438" s="62" t="s">
        <v>275</v>
      </c>
      <c r="C438" s="64"/>
      <c r="D438" s="65"/>
    </row>
    <row r="439" spans="1:8">
      <c r="A439" s="61"/>
      <c r="B439" s="62"/>
      <c r="C439" s="64"/>
      <c r="D439" s="65"/>
    </row>
    <row r="440" spans="1:8">
      <c r="A440" s="61"/>
      <c r="B440" s="62" t="s">
        <v>276</v>
      </c>
      <c r="C440" s="64">
        <v>1</v>
      </c>
      <c r="D440" s="65" t="s">
        <v>59</v>
      </c>
      <c r="E440" s="19">
        <v>0</v>
      </c>
      <c r="F440" s="19">
        <v>0</v>
      </c>
      <c r="G440" s="19">
        <f>ROUND(C440*E440,)</f>
        <v>0</v>
      </c>
      <c r="H440" s="19">
        <f>ROUND(C440*F440,)</f>
        <v>0</v>
      </c>
    </row>
    <row r="441" spans="1:8">
      <c r="A441" s="61"/>
      <c r="B441" s="62"/>
      <c r="C441" s="64"/>
      <c r="D441" s="65"/>
    </row>
    <row r="442" spans="1:8">
      <c r="A442" s="83"/>
      <c r="B442" s="62" t="s">
        <v>277</v>
      </c>
      <c r="C442" s="64">
        <v>2</v>
      </c>
      <c r="D442" s="65" t="s">
        <v>59</v>
      </c>
      <c r="E442" s="19">
        <v>0</v>
      </c>
      <c r="F442" s="19">
        <v>0</v>
      </c>
      <c r="G442" s="19">
        <f>ROUND(C442*E442,)</f>
        <v>0</v>
      </c>
      <c r="H442" s="19">
        <f>ROUND(C442*F442,)</f>
        <v>0</v>
      </c>
    </row>
    <row r="443" spans="1:8">
      <c r="A443" s="61"/>
      <c r="B443" s="62"/>
      <c r="C443" s="64"/>
      <c r="D443" s="65"/>
    </row>
    <row r="444" spans="1:8">
      <c r="A444" s="61"/>
      <c r="B444" s="62" t="s">
        <v>288</v>
      </c>
      <c r="C444" s="64">
        <v>2</v>
      </c>
      <c r="D444" s="65" t="s">
        <v>59</v>
      </c>
      <c r="E444" s="19">
        <v>0</v>
      </c>
      <c r="F444" s="19">
        <v>0</v>
      </c>
      <c r="G444" s="19">
        <f>ROUND(C444*E444,)</f>
        <v>0</v>
      </c>
      <c r="H444" s="19">
        <f>ROUND(C444*F444,)</f>
        <v>0</v>
      </c>
    </row>
    <row r="445" spans="1:8">
      <c r="A445" s="61"/>
      <c r="B445" s="62"/>
      <c r="C445" s="64"/>
      <c r="D445" s="65"/>
    </row>
    <row r="446" spans="1:8">
      <c r="A446" s="61"/>
      <c r="B446" s="62" t="s">
        <v>278</v>
      </c>
      <c r="C446" s="64">
        <v>1</v>
      </c>
      <c r="D446" s="65" t="s">
        <v>59</v>
      </c>
      <c r="E446" s="19">
        <v>0</v>
      </c>
      <c r="F446" s="19">
        <v>0</v>
      </c>
      <c r="G446" s="19">
        <f>ROUND(C446*E446,)</f>
        <v>0</v>
      </c>
      <c r="H446" s="19">
        <f>ROUND(C446*F446,)</f>
        <v>0</v>
      </c>
    </row>
    <row r="447" spans="1:8">
      <c r="A447" s="61"/>
      <c r="B447" s="62"/>
      <c r="C447" s="64"/>
      <c r="D447" s="65"/>
    </row>
    <row r="448" spans="1:8">
      <c r="A448" s="83"/>
      <c r="B448" s="62" t="s">
        <v>279</v>
      </c>
      <c r="C448" s="64">
        <v>3</v>
      </c>
      <c r="D448" s="65" t="s">
        <v>59</v>
      </c>
      <c r="E448" s="19">
        <v>0</v>
      </c>
      <c r="F448" s="19">
        <v>0</v>
      </c>
      <c r="G448" s="19">
        <f>ROUND(C448*E448,)</f>
        <v>0</v>
      </c>
      <c r="H448" s="19">
        <f>ROUND(C448*F448,)</f>
        <v>0</v>
      </c>
    </row>
    <row r="449" spans="1:8">
      <c r="A449" s="61"/>
      <c r="B449" s="62"/>
      <c r="C449" s="64"/>
      <c r="D449" s="65"/>
    </row>
    <row r="450" spans="1:8">
      <c r="A450" s="61"/>
      <c r="B450" s="62" t="s">
        <v>312</v>
      </c>
      <c r="C450" s="64">
        <v>1</v>
      </c>
      <c r="D450" s="65" t="s">
        <v>59</v>
      </c>
      <c r="E450" s="19">
        <v>0</v>
      </c>
      <c r="F450" s="19">
        <v>0</v>
      </c>
      <c r="G450" s="19">
        <f>ROUND(C450*E450,)</f>
        <v>0</v>
      </c>
      <c r="H450" s="19">
        <f>ROUND(C450*F450,)</f>
        <v>0</v>
      </c>
    </row>
    <row r="451" spans="1:8">
      <c r="A451" s="61"/>
      <c r="B451" s="62"/>
      <c r="C451" s="64"/>
      <c r="D451" s="65"/>
    </row>
    <row r="452" spans="1:8">
      <c r="A452" s="61"/>
      <c r="B452" s="62" t="s">
        <v>313</v>
      </c>
      <c r="C452" s="64">
        <v>1</v>
      </c>
      <c r="D452" s="65" t="s">
        <v>59</v>
      </c>
      <c r="E452" s="19">
        <v>0</v>
      </c>
      <c r="F452" s="19">
        <v>0</v>
      </c>
      <c r="G452" s="19">
        <f>ROUND(C452*E452,)</f>
        <v>0</v>
      </c>
      <c r="H452" s="19">
        <f>ROUND(C452*F452,)</f>
        <v>0</v>
      </c>
    </row>
    <row r="453" spans="1:8">
      <c r="A453" s="61"/>
      <c r="B453" s="62"/>
      <c r="D453" s="21"/>
    </row>
    <row r="454" spans="1:8">
      <c r="A454" s="23">
        <f>MAX($A$420:A453)+1</f>
        <v>7</v>
      </c>
      <c r="B454" s="62" t="s">
        <v>181</v>
      </c>
      <c r="D454" s="21"/>
    </row>
    <row r="455" spans="1:8" ht="140.25">
      <c r="A455" s="61"/>
      <c r="B455" s="62" t="s">
        <v>251</v>
      </c>
      <c r="C455" s="64"/>
      <c r="D455" s="65"/>
    </row>
    <row r="457" spans="1:8">
      <c r="A457" s="61"/>
      <c r="B457" s="62" t="s">
        <v>280</v>
      </c>
      <c r="C457" s="64">
        <v>6</v>
      </c>
      <c r="D457" s="65" t="s">
        <v>59</v>
      </c>
      <c r="E457" s="19">
        <v>0</v>
      </c>
      <c r="F457" s="19">
        <v>0</v>
      </c>
      <c r="G457" s="19">
        <f>ROUND(C457*E457,)</f>
        <v>0</v>
      </c>
      <c r="H457" s="19">
        <f>ROUND(C457*F457,)</f>
        <v>0</v>
      </c>
    </row>
    <row r="459" spans="1:8">
      <c r="A459" s="61"/>
      <c r="B459" s="62" t="s">
        <v>281</v>
      </c>
      <c r="C459" s="64">
        <v>23</v>
      </c>
      <c r="D459" s="65" t="s">
        <v>59</v>
      </c>
      <c r="E459" s="19">
        <v>0</v>
      </c>
      <c r="F459" s="19">
        <v>0</v>
      </c>
      <c r="G459" s="19">
        <f>ROUND(C459*E459,)</f>
        <v>0</v>
      </c>
      <c r="H459" s="19">
        <f>ROUND(C459*F459,)</f>
        <v>0</v>
      </c>
    </row>
    <row r="460" spans="1:8" s="40" customFormat="1">
      <c r="A460" s="23"/>
      <c r="B460" s="47"/>
      <c r="C460" s="46"/>
      <c r="D460" s="46"/>
      <c r="E460" s="29"/>
      <c r="F460" s="29"/>
      <c r="G460" s="29"/>
      <c r="H460" s="29"/>
    </row>
    <row r="462" spans="1:8" s="40" customFormat="1">
      <c r="A462" s="23"/>
      <c r="B462" s="48" t="str">
        <f>Munkanem_44</f>
        <v>44. Asztalosszerkezetek elhelyezése</v>
      </c>
      <c r="C462" s="20"/>
      <c r="D462" s="20"/>
      <c r="E462" s="19"/>
      <c r="F462" s="19"/>
      <c r="G462" s="22">
        <f>SUM(G420:G461)</f>
        <v>0</v>
      </c>
      <c r="H462" s="22">
        <f>SUM(H420:H461)</f>
        <v>0</v>
      </c>
    </row>
    <row r="464" spans="1:8" s="40" customFormat="1">
      <c r="A464" s="23"/>
      <c r="B464" s="30"/>
      <c r="C464" s="20"/>
      <c r="D464" s="20"/>
      <c r="E464" s="19"/>
      <c r="F464" s="38" t="s">
        <v>39</v>
      </c>
      <c r="G464" s="82">
        <f>G462+H462</f>
        <v>0</v>
      </c>
      <c r="H464" s="82"/>
    </row>
    <row r="466" spans="1:8" s="40" customFormat="1">
      <c r="A466" s="23"/>
      <c r="B466" s="48" t="str">
        <f>$B$52</f>
        <v>45. Lakatosszerkezetek elhelyezése</v>
      </c>
      <c r="C466" s="20"/>
      <c r="D466" s="20"/>
      <c r="E466" s="19"/>
      <c r="F466" s="19"/>
      <c r="G466" s="19"/>
      <c r="H466" s="19"/>
    </row>
    <row r="468" spans="1:8">
      <c r="A468" s="61">
        <v>1</v>
      </c>
      <c r="B468" s="62" t="s">
        <v>307</v>
      </c>
      <c r="D468" s="21"/>
    </row>
    <row r="469" spans="1:8" ht="25.5">
      <c r="A469" s="61"/>
      <c r="B469" s="62" t="s">
        <v>308</v>
      </c>
      <c r="C469" s="20">
        <v>1.1200000000000001</v>
      </c>
      <c r="D469" s="21" t="s">
        <v>3</v>
      </c>
      <c r="E469" s="19">
        <v>0</v>
      </c>
      <c r="F469" s="19">
        <v>0</v>
      </c>
      <c r="G469" s="19">
        <f>ROUND(C469*E469,)</f>
        <v>0</v>
      </c>
      <c r="H469" s="19">
        <f>ROUND(C469*F469,)</f>
        <v>0</v>
      </c>
    </row>
    <row r="471" spans="1:8">
      <c r="A471" s="23">
        <v>1</v>
      </c>
      <c r="B471" s="62" t="s">
        <v>189</v>
      </c>
      <c r="D471" s="21"/>
    </row>
    <row r="472" spans="1:8" ht="127.5">
      <c r="A472" s="61"/>
      <c r="B472" s="62" t="s">
        <v>282</v>
      </c>
      <c r="C472" s="64">
        <v>8</v>
      </c>
      <c r="D472" s="65" t="s">
        <v>59</v>
      </c>
      <c r="E472" s="19">
        <v>0</v>
      </c>
      <c r="F472" s="19">
        <v>0</v>
      </c>
      <c r="G472" s="19">
        <f>ROUND(C472*E472,)</f>
        <v>0</v>
      </c>
      <c r="H472" s="19">
        <f>ROUND(C472*F472,)</f>
        <v>0</v>
      </c>
    </row>
    <row r="473" spans="1:8">
      <c r="A473" s="61"/>
      <c r="B473" s="62"/>
      <c r="D473" s="21"/>
    </row>
    <row r="474" spans="1:8">
      <c r="A474" s="23">
        <f>MAX($A$468:A473)+1</f>
        <v>2</v>
      </c>
      <c r="B474" s="62" t="s">
        <v>189</v>
      </c>
      <c r="D474" s="21"/>
    </row>
    <row r="475" spans="1:8" ht="127.5">
      <c r="A475" s="61"/>
      <c r="B475" s="62" t="s">
        <v>283</v>
      </c>
      <c r="C475" s="64">
        <v>14</v>
      </c>
      <c r="D475" s="65" t="s">
        <v>59</v>
      </c>
      <c r="E475" s="19">
        <v>0</v>
      </c>
      <c r="F475" s="19">
        <v>0</v>
      </c>
      <c r="G475" s="19">
        <f>ROUND(C475*E475,)</f>
        <v>0</v>
      </c>
      <c r="H475" s="19">
        <f>ROUND(C475*F475,)</f>
        <v>0</v>
      </c>
    </row>
    <row r="476" spans="1:8">
      <c r="A476" s="61"/>
      <c r="B476" s="62"/>
      <c r="D476" s="21"/>
    </row>
    <row r="477" spans="1:8">
      <c r="A477" s="23">
        <f>MAX($A$468:A476)+1</f>
        <v>3</v>
      </c>
      <c r="B477" s="62" t="s">
        <v>189</v>
      </c>
      <c r="D477" s="21"/>
    </row>
    <row r="478" spans="1:8" ht="76.5">
      <c r="A478" s="61"/>
      <c r="B478" s="62" t="s">
        <v>284</v>
      </c>
      <c r="C478" s="64">
        <v>2</v>
      </c>
      <c r="D478" s="65" t="s">
        <v>59</v>
      </c>
      <c r="E478" s="19">
        <v>0</v>
      </c>
      <c r="F478" s="19">
        <v>0</v>
      </c>
      <c r="G478" s="19">
        <f>ROUND(C478*E478,)</f>
        <v>0</v>
      </c>
      <c r="H478" s="19">
        <f>ROUND(C478*F478,)</f>
        <v>0</v>
      </c>
    </row>
    <row r="479" spans="1:8">
      <c r="A479" s="61"/>
      <c r="B479" s="62"/>
      <c r="D479" s="21"/>
    </row>
    <row r="480" spans="1:8">
      <c r="A480" s="23">
        <f>MAX($A$468:A479)+1</f>
        <v>4</v>
      </c>
      <c r="B480" s="62" t="s">
        <v>189</v>
      </c>
      <c r="D480" s="21"/>
    </row>
    <row r="481" spans="1:8" ht="76.5">
      <c r="A481" s="61"/>
      <c r="B481" s="62" t="s">
        <v>287</v>
      </c>
      <c r="C481" s="64">
        <v>27</v>
      </c>
      <c r="D481" s="65" t="s">
        <v>59</v>
      </c>
      <c r="E481" s="19">
        <v>0</v>
      </c>
      <c r="F481" s="19">
        <v>0</v>
      </c>
      <c r="G481" s="19">
        <f>ROUND(C481*E481,)</f>
        <v>0</v>
      </c>
      <c r="H481" s="19">
        <f>ROUND(C481*F481,)</f>
        <v>0</v>
      </c>
    </row>
    <row r="482" spans="1:8">
      <c r="A482" s="61"/>
      <c r="B482" s="62"/>
      <c r="D482" s="21"/>
    </row>
    <row r="483" spans="1:8">
      <c r="A483" s="23">
        <f>MAX($A$468:A482)+1</f>
        <v>5</v>
      </c>
      <c r="B483" s="62" t="s">
        <v>189</v>
      </c>
      <c r="D483" s="21"/>
    </row>
    <row r="484" spans="1:8" ht="63.75">
      <c r="A484" s="61"/>
      <c r="B484" s="62" t="s">
        <v>305</v>
      </c>
      <c r="C484" s="64">
        <v>3</v>
      </c>
      <c r="D484" s="65" t="s">
        <v>59</v>
      </c>
      <c r="E484" s="19">
        <v>0</v>
      </c>
      <c r="F484" s="19">
        <v>0</v>
      </c>
      <c r="G484" s="19">
        <f>ROUND(C484*E484,)</f>
        <v>0</v>
      </c>
      <c r="H484" s="19">
        <f>ROUND(C484*F484,)</f>
        <v>0</v>
      </c>
    </row>
    <row r="485" spans="1:8">
      <c r="A485" s="61"/>
      <c r="B485" s="62"/>
      <c r="D485" s="21"/>
    </row>
    <row r="486" spans="1:8">
      <c r="A486" s="23">
        <f>MAX($A$468:A485)+1</f>
        <v>6</v>
      </c>
      <c r="B486" s="62" t="s">
        <v>189</v>
      </c>
      <c r="D486" s="21"/>
    </row>
    <row r="487" spans="1:8" ht="63.75">
      <c r="A487" s="61"/>
      <c r="B487" s="62" t="s">
        <v>306</v>
      </c>
      <c r="C487" s="64">
        <v>6</v>
      </c>
      <c r="D487" s="65" t="s">
        <v>59</v>
      </c>
      <c r="E487" s="19">
        <v>0</v>
      </c>
      <c r="F487" s="19">
        <v>0</v>
      </c>
      <c r="G487" s="19">
        <f>ROUND(C487*E487,)</f>
        <v>0</v>
      </c>
      <c r="H487" s="19">
        <f>ROUND(C487*F487,)</f>
        <v>0</v>
      </c>
    </row>
    <row r="488" spans="1:8">
      <c r="B488" s="47"/>
      <c r="C488" s="46"/>
      <c r="D488" s="46"/>
      <c r="E488" s="29"/>
      <c r="F488" s="29"/>
      <c r="G488" s="29"/>
      <c r="H488" s="29"/>
    </row>
    <row r="490" spans="1:8">
      <c r="B490" s="48" t="str">
        <f>Munkanem_45</f>
        <v>45. Lakatosszerkezetek elhelyezése</v>
      </c>
      <c r="G490" s="22">
        <f>SUM(G468:G489)</f>
        <v>0</v>
      </c>
      <c r="H490" s="22">
        <f>SUM(H468:H489)</f>
        <v>0</v>
      </c>
    </row>
    <row r="492" spans="1:8">
      <c r="F492" s="38" t="s">
        <v>39</v>
      </c>
      <c r="G492" s="82">
        <f>G490+H490</f>
        <v>0</v>
      </c>
      <c r="H492" s="82"/>
    </row>
    <row r="494" spans="1:8">
      <c r="B494" s="48" t="str">
        <f>$B$54</f>
        <v>47. Felületképzés</v>
      </c>
    </row>
    <row r="496" spans="1:8">
      <c r="A496" s="61">
        <v>1</v>
      </c>
      <c r="B496" s="62" t="s">
        <v>133</v>
      </c>
      <c r="D496" s="21"/>
    </row>
    <row r="497" spans="1:8" ht="38.25">
      <c r="A497" s="61"/>
      <c r="B497" s="62" t="s">
        <v>134</v>
      </c>
      <c r="C497" s="20">
        <v>1507.25</v>
      </c>
      <c r="D497" s="21" t="s">
        <v>3</v>
      </c>
      <c r="E497" s="19">
        <v>0</v>
      </c>
      <c r="F497" s="19">
        <v>0</v>
      </c>
      <c r="G497" s="19">
        <f>ROUND(C497*E497,)</f>
        <v>0</v>
      </c>
      <c r="H497" s="19">
        <f>ROUND(C497*F497,)</f>
        <v>0</v>
      </c>
    </row>
    <row r="499" spans="1:8">
      <c r="A499" s="23">
        <f>MAX($A$496:A498)+1</f>
        <v>2</v>
      </c>
      <c r="B499" s="62" t="s">
        <v>135</v>
      </c>
      <c r="D499" s="21"/>
    </row>
    <row r="500" spans="1:8" ht="63.75">
      <c r="A500" s="21"/>
      <c r="B500" s="63" t="s">
        <v>209</v>
      </c>
      <c r="C500" s="20">
        <v>150.72</v>
      </c>
      <c r="D500" s="21" t="s">
        <v>3</v>
      </c>
      <c r="E500" s="19">
        <v>0</v>
      </c>
      <c r="F500" s="19">
        <v>0</v>
      </c>
      <c r="G500" s="19">
        <f>ROUND(C500*E500,)</f>
        <v>0</v>
      </c>
      <c r="H500" s="19">
        <f>ROUND(C500*F500,)</f>
        <v>0</v>
      </c>
    </row>
    <row r="501" spans="1:8">
      <c r="A501" s="61"/>
      <c r="B501" s="62"/>
      <c r="D501" s="21"/>
    </row>
    <row r="502" spans="1:8">
      <c r="A502" s="23">
        <f>MAX($A$496:A501)+1</f>
        <v>3</v>
      </c>
      <c r="B502" s="63" t="s">
        <v>175</v>
      </c>
      <c r="D502" s="21"/>
    </row>
    <row r="503" spans="1:8" ht="63.75" customHeight="1">
      <c r="A503" s="21"/>
      <c r="B503" s="62" t="s">
        <v>176</v>
      </c>
      <c r="C503" s="20">
        <v>68.16</v>
      </c>
      <c r="D503" s="21" t="s">
        <v>3</v>
      </c>
      <c r="E503" s="19">
        <v>0</v>
      </c>
      <c r="F503" s="19">
        <v>0</v>
      </c>
      <c r="G503" s="19">
        <f>ROUND(C503*E503,)</f>
        <v>0</v>
      </c>
      <c r="H503" s="19">
        <f>ROUND(C503*F503,)</f>
        <v>0</v>
      </c>
    </row>
    <row r="504" spans="1:8">
      <c r="A504" s="61"/>
      <c r="B504" s="62"/>
      <c r="D504" s="21"/>
    </row>
    <row r="505" spans="1:8">
      <c r="A505" s="23">
        <f>MAX($A$496:A504)+1</f>
        <v>4</v>
      </c>
      <c r="B505" s="62" t="s">
        <v>219</v>
      </c>
      <c r="D505" s="21"/>
    </row>
    <row r="506" spans="1:8" ht="38.25">
      <c r="A506" s="21"/>
      <c r="B506" s="63" t="s">
        <v>220</v>
      </c>
      <c r="C506" s="20">
        <v>8</v>
      </c>
      <c r="D506" s="21" t="s">
        <v>3</v>
      </c>
      <c r="E506" s="19">
        <v>0</v>
      </c>
      <c r="F506" s="19">
        <v>0</v>
      </c>
      <c r="G506" s="19">
        <f>ROUND(C506*E506,)</f>
        <v>0</v>
      </c>
      <c r="H506" s="19">
        <f>ROUND(C506*F506,)</f>
        <v>0</v>
      </c>
    </row>
    <row r="507" spans="1:8">
      <c r="A507" s="61"/>
      <c r="B507" s="62"/>
      <c r="D507" s="21"/>
    </row>
    <row r="508" spans="1:8">
      <c r="A508" s="23">
        <f>MAX($A$496:A507)+1</f>
        <v>5</v>
      </c>
      <c r="B508" s="62" t="s">
        <v>142</v>
      </c>
      <c r="D508" s="21"/>
    </row>
    <row r="509" spans="1:8" ht="38.25">
      <c r="A509" s="21"/>
      <c r="B509" s="62" t="s">
        <v>285</v>
      </c>
      <c r="C509" s="20">
        <v>3</v>
      </c>
      <c r="D509" s="21" t="s">
        <v>3</v>
      </c>
      <c r="E509" s="19">
        <v>0</v>
      </c>
      <c r="F509" s="19">
        <v>0</v>
      </c>
      <c r="G509" s="19">
        <f>ROUND(C509*E509,)</f>
        <v>0</v>
      </c>
      <c r="H509" s="19">
        <f>ROUND(C509*F509,)</f>
        <v>0</v>
      </c>
    </row>
    <row r="510" spans="1:8">
      <c r="A510" s="21"/>
      <c r="B510" s="63"/>
      <c r="D510" s="21"/>
    </row>
    <row r="511" spans="1:8">
      <c r="A511" s="23">
        <f>MAX($A$496:A510)+1</f>
        <v>6</v>
      </c>
      <c r="B511" s="63" t="s">
        <v>138</v>
      </c>
      <c r="D511" s="21"/>
    </row>
    <row r="512" spans="1:8" ht="25.5" customHeight="1">
      <c r="A512" s="21"/>
      <c r="B512" s="63" t="s">
        <v>314</v>
      </c>
      <c r="C512" s="20">
        <v>36.549999999999997</v>
      </c>
      <c r="D512" s="21" t="s">
        <v>3</v>
      </c>
      <c r="E512" s="19">
        <v>0</v>
      </c>
      <c r="F512" s="19">
        <v>0</v>
      </c>
      <c r="G512" s="19">
        <f>ROUND(C512*E512,)</f>
        <v>0</v>
      </c>
      <c r="H512" s="19">
        <f>ROUND(C512*F512,)</f>
        <v>0</v>
      </c>
    </row>
    <row r="513" spans="1:8">
      <c r="A513" s="61"/>
      <c r="B513" s="62"/>
      <c r="D513" s="21"/>
    </row>
    <row r="514" spans="1:8">
      <c r="A514" s="23">
        <f>MAX($A$496:A513)+1</f>
        <v>7</v>
      </c>
      <c r="B514" s="63" t="s">
        <v>177</v>
      </c>
      <c r="D514" s="21"/>
    </row>
    <row r="515" spans="1:8" ht="51">
      <c r="A515" s="21"/>
      <c r="B515" s="62" t="s">
        <v>178</v>
      </c>
      <c r="C515" s="20">
        <v>68.16</v>
      </c>
      <c r="D515" s="21" t="s">
        <v>3</v>
      </c>
      <c r="E515" s="19">
        <v>0</v>
      </c>
      <c r="F515" s="19">
        <v>0</v>
      </c>
      <c r="G515" s="19">
        <f>ROUND(C515*E515,)</f>
        <v>0</v>
      </c>
      <c r="H515" s="19">
        <f>ROUND(C515*F515,)</f>
        <v>0</v>
      </c>
    </row>
    <row r="517" spans="1:8">
      <c r="A517" s="23">
        <f>MAX($A$496:A516)+1</f>
        <v>8</v>
      </c>
      <c r="B517" s="62" t="s">
        <v>215</v>
      </c>
      <c r="D517" s="21"/>
    </row>
    <row r="518" spans="1:8" ht="51">
      <c r="A518" s="21"/>
      <c r="B518" s="62" t="s">
        <v>214</v>
      </c>
      <c r="C518" s="20">
        <v>1507.25</v>
      </c>
      <c r="D518" s="21" t="s">
        <v>3</v>
      </c>
      <c r="E518" s="19">
        <v>0</v>
      </c>
      <c r="F518" s="19">
        <v>0</v>
      </c>
      <c r="G518" s="19">
        <f>ROUND(C518*E518,)</f>
        <v>0</v>
      </c>
      <c r="H518" s="19">
        <f>ROUND(C518*F518,)</f>
        <v>0</v>
      </c>
    </row>
    <row r="519" spans="1:8">
      <c r="A519" s="61"/>
      <c r="B519" s="62"/>
      <c r="D519" s="21"/>
    </row>
    <row r="520" spans="1:8">
      <c r="A520" s="23">
        <f>MAX($A$496:A519)+1</f>
        <v>9</v>
      </c>
      <c r="B520" s="62" t="s">
        <v>179</v>
      </c>
      <c r="D520" s="21"/>
    </row>
    <row r="521" spans="1:8" ht="51" customHeight="1">
      <c r="A521" s="21"/>
      <c r="B521" s="62" t="s">
        <v>180</v>
      </c>
      <c r="C521" s="20">
        <v>68.16</v>
      </c>
      <c r="D521" s="21" t="s">
        <v>3</v>
      </c>
      <c r="E521" s="19">
        <v>0</v>
      </c>
      <c r="F521" s="19">
        <v>0</v>
      </c>
      <c r="G521" s="19">
        <f>ROUND(C521*E521,)</f>
        <v>0</v>
      </c>
      <c r="H521" s="19">
        <f>ROUND(C521*F521,)</f>
        <v>0</v>
      </c>
    </row>
    <row r="523" spans="1:8">
      <c r="A523" s="69">
        <f>MAX($A$496:A522)+1</f>
        <v>10</v>
      </c>
      <c r="B523" s="30" t="s">
        <v>211</v>
      </c>
    </row>
    <row r="524" spans="1:8" ht="51">
      <c r="B524" s="30" t="s">
        <v>210</v>
      </c>
      <c r="C524" s="20">
        <v>606.12</v>
      </c>
      <c r="D524" s="20" t="s">
        <v>3</v>
      </c>
      <c r="E524" s="19">
        <v>0</v>
      </c>
      <c r="F524" s="19">
        <v>0</v>
      </c>
      <c r="G524" s="19">
        <f>ROUND(C524*E524,)</f>
        <v>0</v>
      </c>
      <c r="H524" s="19">
        <f>ROUND(C524*F524,)</f>
        <v>0</v>
      </c>
    </row>
    <row r="525" spans="1:8">
      <c r="A525" s="61"/>
      <c r="B525" s="62"/>
      <c r="D525" s="21"/>
    </row>
    <row r="526" spans="1:8">
      <c r="A526" s="23">
        <f>MAX($A$496:A525)+1</f>
        <v>11</v>
      </c>
      <c r="B526" s="62" t="s">
        <v>136</v>
      </c>
      <c r="D526" s="21"/>
    </row>
    <row r="527" spans="1:8" ht="38.25">
      <c r="A527" s="61"/>
      <c r="B527" s="62" t="s">
        <v>183</v>
      </c>
      <c r="C527" s="20">
        <v>163.44</v>
      </c>
      <c r="D527" s="21" t="s">
        <v>3</v>
      </c>
      <c r="E527" s="19">
        <v>0</v>
      </c>
      <c r="F527" s="19">
        <v>0</v>
      </c>
      <c r="G527" s="19">
        <f>ROUND(C527*E527,)</f>
        <v>0</v>
      </c>
      <c r="H527" s="19">
        <f>ROUND(C527*F527,)</f>
        <v>0</v>
      </c>
    </row>
    <row r="528" spans="1:8">
      <c r="A528" s="61"/>
      <c r="B528" s="62"/>
      <c r="D528" s="21"/>
    </row>
    <row r="529" spans="1:8">
      <c r="A529" s="23">
        <f>MAX($A$496:A528)+1</f>
        <v>12</v>
      </c>
      <c r="B529" s="62" t="s">
        <v>137</v>
      </c>
      <c r="D529" s="21"/>
    </row>
    <row r="530" spans="1:8" ht="38.25">
      <c r="A530" s="21"/>
      <c r="B530" s="62" t="s">
        <v>184</v>
      </c>
      <c r="C530" s="20">
        <v>163.44</v>
      </c>
      <c r="D530" s="21" t="s">
        <v>3</v>
      </c>
      <c r="E530" s="19">
        <v>0</v>
      </c>
      <c r="F530" s="19">
        <v>0</v>
      </c>
      <c r="G530" s="19">
        <f>ROUND(C530*E530,)</f>
        <v>0</v>
      </c>
      <c r="H530" s="19">
        <f>ROUND(C530*F530,)</f>
        <v>0</v>
      </c>
    </row>
    <row r="531" spans="1:8">
      <c r="A531" s="61"/>
      <c r="B531" s="62"/>
      <c r="D531" s="21"/>
    </row>
    <row r="532" spans="1:8">
      <c r="A532" s="23">
        <f>MAX($A$496:A531)+1</f>
        <v>13</v>
      </c>
      <c r="B532" s="62" t="s">
        <v>221</v>
      </c>
      <c r="D532" s="21"/>
    </row>
    <row r="533" spans="1:8" ht="51">
      <c r="A533" s="21"/>
      <c r="B533" s="63" t="s">
        <v>222</v>
      </c>
      <c r="C533" s="20">
        <v>8</v>
      </c>
      <c r="D533" s="21" t="s">
        <v>3</v>
      </c>
      <c r="E533" s="19">
        <v>0</v>
      </c>
      <c r="F533" s="19">
        <v>0</v>
      </c>
      <c r="G533" s="19">
        <f>ROUND(C533*E533,)</f>
        <v>0</v>
      </c>
      <c r="H533" s="19">
        <f>ROUND(C533*F533,)</f>
        <v>0</v>
      </c>
    </row>
    <row r="534" spans="1:8">
      <c r="A534" s="61"/>
      <c r="B534" s="62"/>
      <c r="D534" s="21"/>
    </row>
    <row r="535" spans="1:8">
      <c r="A535" s="23">
        <f>MAX($A$496:A534)+1</f>
        <v>14</v>
      </c>
      <c r="B535" s="62" t="s">
        <v>143</v>
      </c>
      <c r="D535" s="21"/>
    </row>
    <row r="536" spans="1:8" ht="51" customHeight="1">
      <c r="A536" s="21"/>
      <c r="B536" s="62" t="s">
        <v>286</v>
      </c>
      <c r="C536" s="20">
        <v>3</v>
      </c>
      <c r="D536" s="21" t="s">
        <v>3</v>
      </c>
      <c r="E536" s="19">
        <v>0</v>
      </c>
      <c r="F536" s="19">
        <v>0</v>
      </c>
      <c r="G536" s="19">
        <f>ROUND(C536*E536,)</f>
        <v>0</v>
      </c>
      <c r="H536" s="19">
        <f>ROUND(C536*F536,)</f>
        <v>0</v>
      </c>
    </row>
    <row r="537" spans="1:8">
      <c r="B537" s="47"/>
      <c r="C537" s="46"/>
      <c r="D537" s="46"/>
      <c r="E537" s="29"/>
      <c r="F537" s="29"/>
      <c r="G537" s="29"/>
      <c r="H537" s="29"/>
    </row>
    <row r="539" spans="1:8">
      <c r="B539" s="48" t="str">
        <f>Munkanem_47</f>
        <v>47. Felületképzés</v>
      </c>
      <c r="G539" s="22">
        <f>SUM(G496:G538)</f>
        <v>0</v>
      </c>
      <c r="H539" s="22">
        <f>SUM(H496:H538)</f>
        <v>0</v>
      </c>
    </row>
    <row r="541" spans="1:8">
      <c r="F541" s="38" t="s">
        <v>39</v>
      </c>
      <c r="G541" s="82">
        <f>G539+H539</f>
        <v>0</v>
      </c>
      <c r="H541" s="82"/>
    </row>
    <row r="543" spans="1:8">
      <c r="B543" s="48" t="str">
        <f>$B$56</f>
        <v>48. Szigetelés</v>
      </c>
    </row>
    <row r="545" spans="1:8">
      <c r="A545" s="61">
        <v>1</v>
      </c>
      <c r="B545" s="62" t="s">
        <v>146</v>
      </c>
      <c r="D545" s="21"/>
    </row>
    <row r="546" spans="1:8" ht="63.75">
      <c r="A546" s="61"/>
      <c r="B546" s="62" t="s">
        <v>147</v>
      </c>
      <c r="C546" s="20">
        <v>19.649999999999999</v>
      </c>
      <c r="D546" s="21" t="s">
        <v>3</v>
      </c>
      <c r="E546" s="19">
        <v>0</v>
      </c>
      <c r="F546" s="19">
        <v>0</v>
      </c>
      <c r="G546" s="19">
        <f>ROUND(C546*E546,)</f>
        <v>0</v>
      </c>
      <c r="H546" s="19">
        <f>ROUND(C546*F546,)</f>
        <v>0</v>
      </c>
    </row>
    <row r="547" spans="1:8">
      <c r="A547" s="61"/>
      <c r="B547" s="62"/>
      <c r="D547" s="21"/>
    </row>
    <row r="548" spans="1:8">
      <c r="A548" s="23">
        <f>MAX($A$545:A547)+1</f>
        <v>2</v>
      </c>
      <c r="B548" s="62" t="s">
        <v>148</v>
      </c>
      <c r="D548" s="21"/>
    </row>
    <row r="549" spans="1:8" ht="89.25">
      <c r="A549" s="21"/>
      <c r="B549" s="62" t="s">
        <v>149</v>
      </c>
      <c r="C549" s="20">
        <v>19.649999999999999</v>
      </c>
      <c r="D549" s="21" t="s">
        <v>3</v>
      </c>
      <c r="E549" s="19">
        <v>0</v>
      </c>
      <c r="F549" s="19">
        <v>0</v>
      </c>
      <c r="G549" s="19">
        <f>ROUND(C549*E549,)</f>
        <v>0</v>
      </c>
      <c r="H549" s="19">
        <f>ROUND(C549*F549,)</f>
        <v>0</v>
      </c>
    </row>
    <row r="550" spans="1:8">
      <c r="A550" s="61"/>
      <c r="B550" s="62"/>
      <c r="D550" s="21"/>
      <c r="F550" s="66"/>
    </row>
    <row r="551" spans="1:8">
      <c r="A551" s="23">
        <f>MAX($A$545:A550)+1</f>
        <v>3</v>
      </c>
      <c r="B551" s="62" t="s">
        <v>151</v>
      </c>
      <c r="C551" s="64"/>
      <c r="D551" s="21"/>
    </row>
    <row r="552" spans="1:8" ht="51">
      <c r="A552" s="61"/>
      <c r="B552" s="62" t="s">
        <v>150</v>
      </c>
      <c r="C552" s="20">
        <v>18.89</v>
      </c>
      <c r="D552" s="21" t="s">
        <v>3</v>
      </c>
      <c r="E552" s="19">
        <v>0</v>
      </c>
      <c r="F552" s="19">
        <v>0</v>
      </c>
      <c r="G552" s="19">
        <f>ROUND(C552*E552,)</f>
        <v>0</v>
      </c>
      <c r="H552" s="19">
        <f>ROUND(C552*F552,)</f>
        <v>0</v>
      </c>
    </row>
    <row r="553" spans="1:8">
      <c r="A553" s="61"/>
      <c r="B553" s="62"/>
      <c r="D553" s="21"/>
    </row>
    <row r="554" spans="1:8">
      <c r="A554" s="23">
        <f>MAX($A$545:A553)+1</f>
        <v>4</v>
      </c>
      <c r="B554" s="62" t="s">
        <v>152</v>
      </c>
      <c r="D554" s="21"/>
    </row>
    <row r="555" spans="1:8" ht="63.75">
      <c r="A555" s="61"/>
      <c r="B555" s="30" t="s">
        <v>153</v>
      </c>
      <c r="C555" s="20">
        <v>18.89</v>
      </c>
      <c r="D555" s="21" t="s">
        <v>3</v>
      </c>
      <c r="E555" s="19">
        <v>0</v>
      </c>
      <c r="F555" s="19">
        <v>0</v>
      </c>
      <c r="G555" s="19">
        <f>ROUND(C555*E555,)</f>
        <v>0</v>
      </c>
      <c r="H555" s="19">
        <f>ROUND(C555*F555,)</f>
        <v>0</v>
      </c>
    </row>
    <row r="556" spans="1:8">
      <c r="A556" s="61"/>
      <c r="B556" s="62"/>
      <c r="D556" s="21"/>
    </row>
    <row r="557" spans="1:8">
      <c r="A557" s="23">
        <f>MAX($A$545:A556)+1</f>
        <v>5</v>
      </c>
      <c r="B557" s="62" t="s">
        <v>238</v>
      </c>
      <c r="D557" s="21"/>
    </row>
    <row r="558" spans="1:8" ht="89.25">
      <c r="A558" s="61"/>
      <c r="B558" s="62" t="s">
        <v>239</v>
      </c>
      <c r="C558" s="20">
        <v>6.85</v>
      </c>
      <c r="D558" s="21" t="s">
        <v>3</v>
      </c>
      <c r="E558" s="19">
        <v>0</v>
      </c>
      <c r="F558" s="19">
        <v>0</v>
      </c>
      <c r="G558" s="19">
        <f>ROUND(C558*E558,)</f>
        <v>0</v>
      </c>
      <c r="H558" s="19">
        <f>ROUND(C558*F558,)</f>
        <v>0</v>
      </c>
    </row>
    <row r="559" spans="1:8">
      <c r="A559" s="61"/>
      <c r="B559" s="62"/>
      <c r="D559" s="21"/>
    </row>
    <row r="560" spans="1:8">
      <c r="A560" s="23">
        <f>MAX($A$545:A559)+1</f>
        <v>6</v>
      </c>
      <c r="B560" s="62" t="s">
        <v>240</v>
      </c>
      <c r="D560" s="21"/>
    </row>
    <row r="561" spans="1:8" ht="89.25">
      <c r="A561" s="61"/>
      <c r="B561" s="62" t="s">
        <v>241</v>
      </c>
      <c r="C561" s="20">
        <v>1.8</v>
      </c>
      <c r="D561" s="21" t="s">
        <v>3</v>
      </c>
      <c r="E561" s="19">
        <v>0</v>
      </c>
      <c r="F561" s="19">
        <v>0</v>
      </c>
      <c r="G561" s="19">
        <f>ROUND(C561*E561,)</f>
        <v>0</v>
      </c>
      <c r="H561" s="19">
        <f>ROUND(C561*F561,)</f>
        <v>0</v>
      </c>
    </row>
    <row r="562" spans="1:8">
      <c r="A562" s="61"/>
      <c r="B562" s="62"/>
      <c r="D562" s="21"/>
    </row>
    <row r="563" spans="1:8">
      <c r="A563" s="23">
        <f>MAX($A$545:A562)+1</f>
        <v>7</v>
      </c>
      <c r="B563" s="62" t="s">
        <v>242</v>
      </c>
      <c r="D563" s="21"/>
    </row>
    <row r="564" spans="1:8" ht="76.5">
      <c r="A564" s="61"/>
      <c r="B564" s="62" t="s">
        <v>243</v>
      </c>
      <c r="C564" s="20">
        <v>4.8499999999999996</v>
      </c>
      <c r="D564" s="21" t="s">
        <v>93</v>
      </c>
      <c r="E564" s="19">
        <v>0</v>
      </c>
      <c r="F564" s="19">
        <v>0</v>
      </c>
      <c r="G564" s="19">
        <f>ROUND(C564*E564,)</f>
        <v>0</v>
      </c>
      <c r="H564" s="19">
        <f>ROUND(C564*F564,)</f>
        <v>0</v>
      </c>
    </row>
    <row r="565" spans="1:8" s="40" customFormat="1">
      <c r="A565" s="23"/>
      <c r="B565" s="47"/>
      <c r="C565" s="46"/>
      <c r="D565" s="46"/>
      <c r="E565" s="29"/>
      <c r="F565" s="29"/>
      <c r="G565" s="29"/>
      <c r="H565" s="29"/>
    </row>
    <row r="567" spans="1:8" s="40" customFormat="1">
      <c r="A567" s="23"/>
      <c r="B567" s="48" t="str">
        <f>Munkanem_48</f>
        <v>48. Szigetelés</v>
      </c>
      <c r="C567" s="20"/>
      <c r="D567" s="20"/>
      <c r="E567" s="19"/>
      <c r="F567" s="19"/>
      <c r="G567" s="22">
        <f>SUM(G545:G566)</f>
        <v>0</v>
      </c>
      <c r="H567" s="22">
        <f>SUM(H545:H566)</f>
        <v>0</v>
      </c>
    </row>
    <row r="569" spans="1:8" s="40" customFormat="1">
      <c r="A569" s="23"/>
      <c r="B569" s="30"/>
      <c r="C569" s="20"/>
      <c r="D569" s="20"/>
      <c r="E569" s="19"/>
      <c r="F569" s="38" t="s">
        <v>39</v>
      </c>
      <c r="G569" s="82">
        <f>G567+H567</f>
        <v>0</v>
      </c>
      <c r="H569" s="82"/>
    </row>
    <row r="571" spans="1:8">
      <c r="B571" s="48" t="str">
        <f>$B$58</f>
        <v>50. Beépített berendezési tárgyak</v>
      </c>
    </row>
    <row r="573" spans="1:8">
      <c r="A573" s="69">
        <v>1</v>
      </c>
      <c r="B573" s="30" t="s">
        <v>321</v>
      </c>
    </row>
    <row r="574" spans="1:8" ht="63.75">
      <c r="B574" s="30" t="s">
        <v>322</v>
      </c>
      <c r="C574" s="20">
        <v>3</v>
      </c>
      <c r="D574" s="20" t="s">
        <v>59</v>
      </c>
      <c r="E574" s="19">
        <v>0</v>
      </c>
      <c r="F574" s="19">
        <v>0</v>
      </c>
      <c r="G574" s="19">
        <f>ROUND(C574*E574,)</f>
        <v>0</v>
      </c>
      <c r="H574" s="19">
        <f>ROUND(C574*F574,)</f>
        <v>0</v>
      </c>
    </row>
    <row r="576" spans="1:8">
      <c r="A576" s="69">
        <f>MAX($A$573:A575)+1</f>
        <v>2</v>
      </c>
      <c r="B576" s="30" t="s">
        <v>323</v>
      </c>
    </row>
    <row r="577" spans="1:8" ht="51">
      <c r="B577" s="30" t="s">
        <v>324</v>
      </c>
      <c r="C577" s="20">
        <v>5</v>
      </c>
      <c r="D577" s="20" t="s">
        <v>59</v>
      </c>
      <c r="E577" s="19">
        <v>0</v>
      </c>
      <c r="F577" s="19">
        <v>0</v>
      </c>
      <c r="G577" s="19">
        <f>ROUND(C577*E577,)</f>
        <v>0</v>
      </c>
      <c r="H577" s="19">
        <f>ROUND(C577*F577,)</f>
        <v>0</v>
      </c>
    </row>
    <row r="579" spans="1:8">
      <c r="A579" s="69">
        <f>MAX($A$573:A578)+1</f>
        <v>3</v>
      </c>
      <c r="B579" s="30" t="s">
        <v>325</v>
      </c>
    </row>
    <row r="580" spans="1:8" ht="38.25" customHeight="1">
      <c r="B580" s="30" t="s">
        <v>326</v>
      </c>
      <c r="C580" s="20">
        <v>4</v>
      </c>
      <c r="D580" s="20" t="s">
        <v>59</v>
      </c>
      <c r="E580" s="19">
        <v>0</v>
      </c>
      <c r="F580" s="19">
        <v>0</v>
      </c>
      <c r="G580" s="19">
        <f>ROUND(C580*E580,)</f>
        <v>0</v>
      </c>
      <c r="H580" s="19">
        <f>ROUND(C580*F580,)</f>
        <v>0</v>
      </c>
    </row>
    <row r="581" spans="1:8">
      <c r="B581" s="47"/>
      <c r="C581" s="46"/>
      <c r="D581" s="46"/>
      <c r="E581" s="29"/>
      <c r="F581" s="29"/>
      <c r="G581" s="29"/>
      <c r="H581" s="29"/>
    </row>
    <row r="583" spans="1:8">
      <c r="B583" s="48" t="str">
        <f>Munkanem_50</f>
        <v>50. Beépített berendezési tárgyak</v>
      </c>
      <c r="G583" s="22">
        <f>SUM(G573:G582)</f>
        <v>0</v>
      </c>
      <c r="H583" s="22">
        <f>SUM(H573:H582)</f>
        <v>0</v>
      </c>
    </row>
    <row r="585" spans="1:8">
      <c r="F585" s="38" t="s">
        <v>39</v>
      </c>
      <c r="G585" s="82">
        <f>G583+H583</f>
        <v>0</v>
      </c>
      <c r="H585" s="82"/>
    </row>
    <row r="587" spans="1:8">
      <c r="B587" s="48" t="str">
        <f>$B$60</f>
        <v>53. Közmű csatornaépítés</v>
      </c>
    </row>
    <row r="589" spans="1:8">
      <c r="A589" s="23">
        <v>1</v>
      </c>
      <c r="B589" s="30" t="s">
        <v>218</v>
      </c>
    </row>
    <row r="590" spans="1:8" ht="76.5">
      <c r="B590" s="30" t="s">
        <v>217</v>
      </c>
      <c r="C590" s="20">
        <v>16</v>
      </c>
      <c r="D590" s="20" t="s">
        <v>93</v>
      </c>
      <c r="E590" s="19">
        <v>0</v>
      </c>
      <c r="F590" s="19">
        <v>0</v>
      </c>
      <c r="G590" s="19">
        <f>ROUND(C590*E590,)</f>
        <v>0</v>
      </c>
      <c r="H590" s="19">
        <f>ROUND(C590*F590,)</f>
        <v>0</v>
      </c>
    </row>
    <row r="591" spans="1:8">
      <c r="B591" s="47"/>
      <c r="C591" s="46"/>
      <c r="D591" s="46"/>
      <c r="E591" s="29"/>
      <c r="F591" s="29"/>
      <c r="G591" s="29"/>
      <c r="H591" s="29"/>
    </row>
    <row r="593" spans="1:8">
      <c r="B593" s="48" t="str">
        <f>Munkanem_53</f>
        <v>53. Közmű csatornaépítés</v>
      </c>
      <c r="G593" s="22">
        <f>SUM(G589:G592)</f>
        <v>0</v>
      </c>
      <c r="H593" s="22">
        <f>SUM(H589:H592)</f>
        <v>0</v>
      </c>
    </row>
    <row r="595" spans="1:8">
      <c r="F595" s="38" t="s">
        <v>39</v>
      </c>
      <c r="G595" s="82">
        <f>G593+H593</f>
        <v>0</v>
      </c>
      <c r="H595" s="82"/>
    </row>
    <row r="597" spans="1:8" s="40" customFormat="1">
      <c r="A597" s="23"/>
      <c r="B597" s="48" t="str">
        <f>$B$62</f>
        <v>62. Kőburkolat készítése</v>
      </c>
      <c r="C597" s="20"/>
      <c r="D597" s="20"/>
      <c r="E597" s="19"/>
      <c r="F597" s="19"/>
      <c r="G597" s="19"/>
      <c r="H597" s="19"/>
    </row>
    <row r="599" spans="1:8" s="40" customFormat="1">
      <c r="A599" s="23">
        <v>1</v>
      </c>
      <c r="B599" s="30" t="s">
        <v>245</v>
      </c>
      <c r="C599" s="20"/>
      <c r="D599" s="20"/>
      <c r="E599" s="19"/>
      <c r="F599" s="19"/>
      <c r="G599" s="19"/>
      <c r="H599" s="19"/>
    </row>
    <row r="600" spans="1:8" s="40" customFormat="1" ht="25.5">
      <c r="A600" s="23"/>
      <c r="B600" s="30" t="s">
        <v>244</v>
      </c>
      <c r="C600" s="20">
        <v>11.16</v>
      </c>
      <c r="D600" s="20" t="s">
        <v>3</v>
      </c>
      <c r="E600" s="19">
        <v>0</v>
      </c>
      <c r="F600" s="19">
        <v>0</v>
      </c>
      <c r="G600" s="19">
        <f>ROUND(C600*E600,)</f>
        <v>0</v>
      </c>
      <c r="H600" s="19">
        <f>ROUND(C600*F600,)</f>
        <v>0</v>
      </c>
    </row>
    <row r="602" spans="1:8" s="40" customFormat="1">
      <c r="A602" s="23">
        <f>MAX($A$599:A601)+1</f>
        <v>2</v>
      </c>
      <c r="B602" s="30" t="s">
        <v>208</v>
      </c>
      <c r="C602" s="20"/>
      <c r="D602" s="20"/>
      <c r="E602" s="19"/>
      <c r="F602" s="19"/>
      <c r="G602" s="19"/>
      <c r="H602" s="19"/>
    </row>
    <row r="603" spans="1:8" s="40" customFormat="1" ht="38.25">
      <c r="A603" s="23"/>
      <c r="B603" s="30" t="s">
        <v>207</v>
      </c>
      <c r="C603" s="20">
        <v>90.36</v>
      </c>
      <c r="D603" s="20" t="s">
        <v>3</v>
      </c>
      <c r="E603" s="19">
        <v>0</v>
      </c>
      <c r="F603" s="19">
        <v>0</v>
      </c>
      <c r="G603" s="19">
        <f>ROUND(C603*E603,)</f>
        <v>0</v>
      </c>
      <c r="H603" s="19">
        <f>ROUND(C603*F603,)</f>
        <v>0</v>
      </c>
    </row>
    <row r="604" spans="1:8">
      <c r="B604" s="47"/>
      <c r="C604" s="46"/>
      <c r="D604" s="46"/>
      <c r="E604" s="29"/>
      <c r="F604" s="29"/>
      <c r="G604" s="29"/>
      <c r="H604" s="29"/>
    </row>
    <row r="606" spans="1:8">
      <c r="B606" s="48" t="str">
        <f>Munkanem_62</f>
        <v>62. Kőburkolat készítése</v>
      </c>
      <c r="G606" s="22">
        <f>SUM(G599:G605)</f>
        <v>0</v>
      </c>
      <c r="H606" s="22">
        <f>SUM(H599:H605)</f>
        <v>0</v>
      </c>
    </row>
    <row r="608" spans="1:8">
      <c r="F608" s="38" t="s">
        <v>39</v>
      </c>
      <c r="G608" s="82">
        <f>G606+H606</f>
        <v>0</v>
      </c>
      <c r="H608" s="82"/>
    </row>
    <row r="610" spans="1:8">
      <c r="B610" s="48" t="str">
        <f>$B$64</f>
        <v>90. Takarítási munkák</v>
      </c>
    </row>
    <row r="612" spans="1:8">
      <c r="A612" s="23">
        <v>1</v>
      </c>
      <c r="B612" s="30" t="s">
        <v>141</v>
      </c>
    </row>
    <row r="613" spans="1:8" ht="25.5">
      <c r="B613" s="30" t="s">
        <v>140</v>
      </c>
      <c r="C613" s="20">
        <v>500.05</v>
      </c>
      <c r="D613" s="20" t="s">
        <v>3</v>
      </c>
      <c r="E613" s="19">
        <v>0</v>
      </c>
      <c r="F613" s="19">
        <v>0</v>
      </c>
      <c r="G613" s="19">
        <f>ROUND(C613*E613,)</f>
        <v>0</v>
      </c>
      <c r="H613" s="19">
        <f>ROUND(C613*F613,)</f>
        <v>0</v>
      </c>
    </row>
    <row r="614" spans="1:8" s="40" customFormat="1">
      <c r="A614" s="23"/>
      <c r="B614" s="47"/>
      <c r="C614" s="46"/>
      <c r="D614" s="46"/>
      <c r="E614" s="29"/>
      <c r="F614" s="29"/>
      <c r="G614" s="29"/>
      <c r="H614" s="29"/>
    </row>
    <row r="616" spans="1:8" s="40" customFormat="1">
      <c r="A616" s="23"/>
      <c r="B616" s="48" t="str">
        <f>Munkanem_90</f>
        <v>90. Takarítási munkák</v>
      </c>
      <c r="C616" s="20"/>
      <c r="D616" s="20"/>
      <c r="E616" s="19"/>
      <c r="F616" s="19"/>
      <c r="G616" s="22">
        <f>SUM(G612:G615)</f>
        <v>0</v>
      </c>
      <c r="H616" s="22">
        <f>SUM(H612:H615)</f>
        <v>0</v>
      </c>
    </row>
    <row r="618" spans="1:8" s="40" customFormat="1">
      <c r="A618" s="23"/>
      <c r="B618" s="30"/>
      <c r="C618" s="20"/>
      <c r="D618" s="20"/>
      <c r="E618" s="19"/>
      <c r="F618" s="38" t="s">
        <v>39</v>
      </c>
      <c r="G618" s="82">
        <f>G616+H616</f>
        <v>0</v>
      </c>
      <c r="H618" s="82"/>
    </row>
  </sheetData>
  <mergeCells count="33">
    <mergeCell ref="G618:H618"/>
    <mergeCell ref="G283:H283"/>
    <mergeCell ref="A8:H8"/>
    <mergeCell ref="A10:H10"/>
    <mergeCell ref="A11:H11"/>
    <mergeCell ref="A12:H12"/>
    <mergeCell ref="A14:H14"/>
    <mergeCell ref="A16:H16"/>
    <mergeCell ref="G69:H69"/>
    <mergeCell ref="A78:H78"/>
    <mergeCell ref="A80:H80"/>
    <mergeCell ref="A81:H81"/>
    <mergeCell ref="A82:H82"/>
    <mergeCell ref="A84:H84"/>
    <mergeCell ref="A86:H86"/>
    <mergeCell ref="G264:H264"/>
    <mergeCell ref="G108:H108"/>
    <mergeCell ref="G142:H142"/>
    <mergeCell ref="G152:H152"/>
    <mergeCell ref="G183:H183"/>
    <mergeCell ref="G193:H193"/>
    <mergeCell ref="G212:H212"/>
    <mergeCell ref="G585:H585"/>
    <mergeCell ref="G595:H595"/>
    <mergeCell ref="G608:H608"/>
    <mergeCell ref="G293:H293"/>
    <mergeCell ref="G324:H324"/>
    <mergeCell ref="G376:H376"/>
    <mergeCell ref="G569:H569"/>
    <mergeCell ref="G416:H416"/>
    <mergeCell ref="G464:H464"/>
    <mergeCell ref="G492:H492"/>
    <mergeCell ref="G541:H541"/>
  </mergeCells>
  <hyperlinks>
    <hyperlink ref="B42" location="Munkanem_39" display="39. Szárazépítés"/>
    <hyperlink ref="B44" location="Munkanem_41" display="41. Tetőfedés"/>
    <hyperlink ref="B46" location="Munkanem_42" display="42. Aljzatkészítés, hideg- és melegburkolatok készítése"/>
    <hyperlink ref="B48" location="Munkanem_43" display="43. Bádogozás"/>
    <hyperlink ref="B50" location="Munkanem_44" display="44. Asztalosszerkezetek elhelyezése"/>
    <hyperlink ref="B52" location="Munkanem_45" display="45. Lakatosszerkezetek elhelyezése"/>
    <hyperlink ref="B54" location="Munkanem_47" display="47. Felületképzés"/>
    <hyperlink ref="B56" location="Munkanem_48" display="48. Szigetelés"/>
    <hyperlink ref="B26" location="Munkanem_15" display="15. Zsaluzás és állványozás"/>
    <hyperlink ref="B28" location="Munkanem_21" display="21. Irtás, föld és sziklamunka"/>
    <hyperlink ref="B32" location="Munkanem_31" display="31. Helyszíni beton és vasbeton munka"/>
    <hyperlink ref="B34" location="Munkanem_32" display="32. Előregyártott épületszerkezeti elem elhelyezése és szerelése"/>
    <hyperlink ref="B36" location="Munkanem_33" display="33. Falazás és egyéb kőművesmunkák"/>
    <hyperlink ref="B38" location="Munkanem_35" display="35. Ácsmunka"/>
    <hyperlink ref="B40" location="Munkanem_36" display="36. Vakolás és rabicolás"/>
    <hyperlink ref="B30" location="Munkanem_22" display="22. Szivárgó építés, alagcsövezés"/>
    <hyperlink ref="B58" location="Munkanem_50" display="50. Beépített berendezési tárgyak"/>
    <hyperlink ref="B62" location="Munkanem_62" display="62. Kőburkolat készítése"/>
    <hyperlink ref="B60" location="Építészet!Munkanem_53" display="53. Közmű csatornaépítés"/>
    <hyperlink ref="B64" location="Építészet!Munkanem_90" display="90. Takarítási 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7" manualBreakCount="17">
    <brk id="70" max="7" man="1"/>
    <brk id="117" max="7" man="1"/>
    <brk id="153" max="7" man="1"/>
    <brk id="184" max="7" man="1"/>
    <brk id="223" max="7" man="1"/>
    <brk id="257" max="7" man="1"/>
    <brk id="294" max="7" man="1"/>
    <brk id="333" max="7" man="1"/>
    <brk id="362" max="7" man="1"/>
    <brk id="400" max="7" man="1"/>
    <brk id="417" max="7" man="1"/>
    <brk id="442" max="7" man="1"/>
    <brk id="473" max="7" man="1"/>
    <brk id="501" max="7" man="1"/>
    <brk id="534" max="7" man="1"/>
    <brk id="562" max="7" man="1"/>
    <brk id="601"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3</vt:i4>
      </vt:variant>
      <vt:variant>
        <vt:lpstr>Névvel ellátott tartományok</vt:lpstr>
      </vt:variant>
      <vt:variant>
        <vt:i4>27</vt:i4>
      </vt:variant>
    </vt:vector>
  </HeadingPairs>
  <TitlesOfParts>
    <vt:vector size="30" baseType="lpstr">
      <vt:lpstr>Főösszesítő</vt:lpstr>
      <vt:lpstr>Statika</vt:lpstr>
      <vt:lpstr>Építészet</vt:lpstr>
      <vt:lpstr>Építészet!Munkanem_15</vt:lpstr>
      <vt:lpstr>Építészet!Munkanem_21</vt:lpstr>
      <vt:lpstr>Építészet!Munkanem_22</vt:lpstr>
      <vt:lpstr>Építészet!Munkanem_31</vt:lpstr>
      <vt:lpstr>Statika!Munkanem_31</vt:lpstr>
      <vt:lpstr>Építészet!Munkanem_32</vt:lpstr>
      <vt:lpstr>Építészet!Munkanem_33</vt:lpstr>
      <vt:lpstr>Statika!Munkanem_33</vt:lpstr>
      <vt:lpstr>Építészet!Munkanem_35</vt:lpstr>
      <vt:lpstr>Statika!Munkanem_35</vt:lpstr>
      <vt:lpstr>Építészet!Munkanem_36</vt:lpstr>
      <vt:lpstr>Építészet!Munkanem_39</vt:lpstr>
      <vt:lpstr>Építészet!Munkanem_41</vt:lpstr>
      <vt:lpstr>Építészet!Munkanem_42</vt:lpstr>
      <vt:lpstr>Statika!Munkanem_42</vt:lpstr>
      <vt:lpstr>Építészet!Munkanem_43</vt:lpstr>
      <vt:lpstr>Építészet!Munkanem_44</vt:lpstr>
      <vt:lpstr>Építészet!Munkanem_45</vt:lpstr>
      <vt:lpstr>Építészet!Munkanem_47</vt:lpstr>
      <vt:lpstr>Építészet!Munkanem_48</vt:lpstr>
      <vt:lpstr>Építészet!Munkanem_50</vt:lpstr>
      <vt:lpstr>Építészet!Munkanem_53</vt:lpstr>
      <vt:lpstr>Építészet!Munkanem_62</vt:lpstr>
      <vt:lpstr>Építészet!Munkanem_90</vt:lpstr>
      <vt:lpstr>Építészet!Nyomtatási_terület</vt:lpstr>
      <vt:lpstr>Főösszesítő!Nyomtatási_terület</vt:lpstr>
      <vt:lpstr>Statika!Nyomtatási_terület</vt:lpstr>
    </vt:vector>
  </TitlesOfParts>
  <Company>Archi-Modul Kft.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Schneider József</dc:creator>
  <cp:lastModifiedBy>Szilágyi Viktória</cp:lastModifiedBy>
  <cp:lastPrinted>2014-12-13T14:17:21Z</cp:lastPrinted>
  <dcterms:created xsi:type="dcterms:W3CDTF">2004-01-05T08:44:34Z</dcterms:created>
  <dcterms:modified xsi:type="dcterms:W3CDTF">2016-06-30T12:18:12Z</dcterms:modified>
</cp:coreProperties>
</file>