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5" windowWidth="18690" windowHeight="10710" activeTab="2"/>
  </bookViews>
  <sheets>
    <sheet name="Főösszesítő" sheetId="1" r:id="rId1"/>
    <sheet name="Statika" sheetId="54" r:id="rId2"/>
    <sheet name="Építészet" sheetId="50" r:id="rId3"/>
  </sheets>
  <definedNames>
    <definedName name="Munkanem_15" localSheetId="2">Építészet!$B$101</definedName>
    <definedName name="Munkanem_21" localSheetId="2">Építészet!$B$120</definedName>
    <definedName name="Munkanem_22" localSheetId="2">Építészet!$B$175</definedName>
    <definedName name="Munkanem_23" localSheetId="2">Építészet!$B$185</definedName>
    <definedName name="Munkanem_31" localSheetId="2">Építészet!$B$201</definedName>
    <definedName name="Munkanem_32" localSheetId="2">Építészet!$B$238</definedName>
    <definedName name="Munkanem_33" localSheetId="2">Építészet!$B$251</definedName>
    <definedName name="Munkanem_35" localSheetId="2">Építészet!$B$273</definedName>
    <definedName name="Munkanem_35" localSheetId="1">Statika!$B$59</definedName>
    <definedName name="Munkanem_36" localSheetId="2">Építészet!$B$334</definedName>
    <definedName name="Munkanem_39" localSheetId="2">Építészet!$B$377</definedName>
    <definedName name="Munkanem_41" localSheetId="2">Építészet!$B$390</definedName>
    <definedName name="Munkanem_42" localSheetId="2">Építészet!$B$424</definedName>
    <definedName name="Munkanem_43" localSheetId="2">Építészet!$B$461</definedName>
    <definedName name="Munkanem_44" localSheetId="2">Építészet!$B$516</definedName>
    <definedName name="Munkanem_45" localSheetId="2">Építészet!$B$547</definedName>
    <definedName name="Munkanem_47" localSheetId="2">Építészet!$B$563</definedName>
    <definedName name="Munkanem_48" localSheetId="2">Építészet!$B$615</definedName>
    <definedName name="Munkanem_50" localSheetId="2">Építészet!$B$652</definedName>
    <definedName name="Munkanem_53" localSheetId="2">Építészet!$B$668</definedName>
    <definedName name="Munkanem_62" localSheetId="2">Építészet!$B$678</definedName>
    <definedName name="Munkanem_88" localSheetId="2">Építészet!$B$691</definedName>
    <definedName name="Munkanem_90" localSheetId="2">Építészet!$B$704</definedName>
    <definedName name="_xlnm.Print_Area" localSheetId="2">Építészet!$A$1:$H$713</definedName>
    <definedName name="_xlnm.Print_Area" localSheetId="0">Főösszesítő!$A$1:$I$54</definedName>
    <definedName name="_xlnm.Print_Area" localSheetId="1">Statika!$A$1:$H$73</definedName>
  </definedNames>
  <calcPr calcId="125725"/>
</workbook>
</file>

<file path=xl/calcChain.xml><?xml version="1.0" encoding="utf-8"?>
<calcChain xmlns="http://schemas.openxmlformats.org/spreadsheetml/2006/main">
  <c r="A657" i="50"/>
  <c r="A660" s="1"/>
  <c r="G661"/>
  <c r="G655"/>
  <c r="H655"/>
  <c r="H661" l="1"/>
  <c r="G658"/>
  <c r="H658"/>
  <c r="H68" i="54"/>
  <c r="G68"/>
  <c r="H324" i="50" l="1"/>
  <c r="G324" l="1"/>
  <c r="H535" l="1"/>
  <c r="H488" l="1"/>
  <c r="G535"/>
  <c r="G494"/>
  <c r="G488"/>
  <c r="G485"/>
  <c r="H494"/>
  <c r="H491"/>
  <c r="G491"/>
  <c r="H485"/>
  <c r="H482" l="1"/>
  <c r="G482"/>
  <c r="H288"/>
  <c r="G288"/>
  <c r="H556"/>
  <c r="G556" l="1"/>
  <c r="G266"/>
  <c r="H266"/>
  <c r="H263"/>
  <c r="G263"/>
  <c r="H231" l="1"/>
  <c r="G231"/>
  <c r="H454"/>
  <c r="G454"/>
  <c r="H306" l="1"/>
  <c r="G306"/>
  <c r="G473" l="1"/>
  <c r="H473"/>
  <c r="H276" l="1"/>
  <c r="G276"/>
  <c r="G340" l="1"/>
  <c r="H340"/>
  <c r="H65" i="54" l="1"/>
  <c r="G65" l="1"/>
  <c r="H427" i="50" l="1"/>
  <c r="G427"/>
  <c r="H519" l="1"/>
  <c r="G519" l="1"/>
  <c r="A683" l="1"/>
  <c r="H684" l="1"/>
  <c r="G684"/>
  <c r="G393" l="1"/>
  <c r="H165"/>
  <c r="G165"/>
  <c r="H393"/>
  <c r="G642" l="1"/>
  <c r="G645"/>
  <c r="H645"/>
  <c r="H642"/>
  <c r="H522"/>
  <c r="A521" l="1"/>
  <c r="G522"/>
  <c r="H639"/>
  <c r="G639"/>
  <c r="H476" l="1"/>
  <c r="G476"/>
  <c r="H442" l="1"/>
  <c r="G442"/>
  <c r="G445"/>
  <c r="H445"/>
  <c r="G417"/>
  <c r="H367"/>
  <c r="G367"/>
  <c r="H417"/>
  <c r="G433" l="1"/>
  <c r="H433"/>
  <c r="H207" l="1"/>
  <c r="G207"/>
  <c r="G402" l="1"/>
  <c r="G405"/>
  <c r="H405"/>
  <c r="H402"/>
  <c r="G575" l="1"/>
  <c r="G605"/>
  <c r="G593"/>
  <c r="H593"/>
  <c r="H605"/>
  <c r="H575"/>
  <c r="H213" l="1"/>
  <c r="G213"/>
  <c r="A64" i="54" l="1"/>
  <c r="H553" i="50" l="1"/>
  <c r="G553"/>
  <c r="H550"/>
  <c r="G550"/>
  <c r="A339"/>
  <c r="A524" l="1"/>
  <c r="A552"/>
  <c r="H509"/>
  <c r="H346"/>
  <c r="H337"/>
  <c r="G509"/>
  <c r="G479"/>
  <c r="H479"/>
  <c r="G337"/>
  <c r="G346"/>
  <c r="H525"/>
  <c r="G525"/>
  <c r="H540"/>
  <c r="G540"/>
  <c r="H530"/>
  <c r="G530"/>
  <c r="A527" l="1"/>
  <c r="A532" s="1"/>
  <c r="A555"/>
  <c r="H257"/>
  <c r="G257"/>
  <c r="A537" l="1"/>
  <c r="A342"/>
  <c r="A382"/>
  <c r="A243"/>
  <c r="A106"/>
  <c r="A190"/>
  <c r="A109" l="1"/>
  <c r="A345"/>
  <c r="A348" s="1"/>
  <c r="G590"/>
  <c r="H590"/>
  <c r="G584"/>
  <c r="H584"/>
  <c r="H572"/>
  <c r="G572"/>
  <c r="G144"/>
  <c r="H153"/>
  <c r="G153"/>
  <c r="H144"/>
  <c r="G380"/>
  <c r="G624"/>
  <c r="G291"/>
  <c r="H383"/>
  <c r="H380"/>
  <c r="G383"/>
  <c r="H624"/>
  <c r="H291"/>
  <c r="G364"/>
  <c r="G627"/>
  <c r="G697"/>
  <c r="H697"/>
  <c r="H694"/>
  <c r="G694"/>
  <c r="G241"/>
  <c r="H364"/>
  <c r="H627"/>
  <c r="G260"/>
  <c r="H244"/>
  <c r="H241"/>
  <c r="G244"/>
  <c r="G633"/>
  <c r="G107"/>
  <c r="H260"/>
  <c r="H361"/>
  <c r="H633"/>
  <c r="G361"/>
  <c r="H110"/>
  <c r="H107"/>
  <c r="G110"/>
  <c r="G191"/>
  <c r="A620" l="1"/>
  <c r="A429"/>
  <c r="A351"/>
  <c r="G188"/>
  <c r="G436"/>
  <c r="G439"/>
  <c r="H439"/>
  <c r="H436"/>
  <c r="H430"/>
  <c r="G430"/>
  <c r="G621"/>
  <c r="G216"/>
  <c r="G141"/>
  <c r="G636"/>
  <c r="G630"/>
  <c r="H216"/>
  <c r="H636"/>
  <c r="H630"/>
  <c r="H621"/>
  <c r="G194"/>
  <c r="G618"/>
  <c r="H141"/>
  <c r="H618"/>
  <c r="H135"/>
  <c r="G135"/>
  <c r="A256" l="1"/>
  <c r="G343"/>
  <c r="H343"/>
  <c r="A623"/>
  <c r="A432"/>
  <c r="A354"/>
  <c r="A357" s="1"/>
  <c r="A360" s="1"/>
  <c r="G254"/>
  <c r="H254"/>
  <c r="G608"/>
  <c r="G578"/>
  <c r="H608"/>
  <c r="H578"/>
  <c r="H352" l="1"/>
  <c r="G352"/>
  <c r="G349"/>
  <c r="H349"/>
  <c r="A626"/>
  <c r="A629" s="1"/>
  <c r="A435"/>
  <c r="A363"/>
  <c r="A259" l="1"/>
  <c r="A366"/>
  <c r="A369" s="1"/>
  <c r="A632"/>
  <c r="A438"/>
  <c r="A441" s="1"/>
  <c r="A262" l="1"/>
  <c r="A265" s="1"/>
  <c r="A635"/>
  <c r="A638" s="1"/>
  <c r="A641" s="1"/>
  <c r="A644" s="1"/>
  <c r="A444"/>
  <c r="A447" l="1"/>
  <c r="A450" l="1"/>
  <c r="A453" s="1"/>
  <c r="B704" l="1"/>
  <c r="B710" s="1"/>
  <c r="A568"/>
  <c r="H602" l="1"/>
  <c r="G599"/>
  <c r="A571"/>
  <c r="A574" s="1"/>
  <c r="H707"/>
  <c r="H710" s="1"/>
  <c r="H68" s="1"/>
  <c r="G707"/>
  <c r="G710" s="1"/>
  <c r="G587"/>
  <c r="H587"/>
  <c r="G569"/>
  <c r="H569"/>
  <c r="H566"/>
  <c r="G566"/>
  <c r="G602" l="1"/>
  <c r="H599"/>
  <c r="A577"/>
  <c r="G712"/>
  <c r="G68"/>
  <c r="A466"/>
  <c r="A395"/>
  <c r="A580" l="1"/>
  <c r="G500"/>
  <c r="A469"/>
  <c r="A472" s="1"/>
  <c r="A398"/>
  <c r="H467"/>
  <c r="H506"/>
  <c r="H470"/>
  <c r="H451"/>
  <c r="G596"/>
  <c r="G451"/>
  <c r="G448"/>
  <c r="H596"/>
  <c r="H448"/>
  <c r="H399"/>
  <c r="H408"/>
  <c r="H370"/>
  <c r="G467"/>
  <c r="G506"/>
  <c r="G470"/>
  <c r="G408"/>
  <c r="G399"/>
  <c r="G396"/>
  <c r="H396"/>
  <c r="G370"/>
  <c r="G315"/>
  <c r="H315"/>
  <c r="G318"/>
  <c r="H318"/>
  <c r="A475" l="1"/>
  <c r="A583"/>
  <c r="A586" s="1"/>
  <c r="A401"/>
  <c r="A404" s="1"/>
  <c r="H500"/>
  <c r="A589" l="1"/>
  <c r="A592" s="1"/>
  <c r="A595" s="1"/>
  <c r="G358"/>
  <c r="H358"/>
  <c r="G355"/>
  <c r="H355"/>
  <c r="G327"/>
  <c r="H327"/>
  <c r="A278"/>
  <c r="A125"/>
  <c r="A206" l="1"/>
  <c r="A478"/>
  <c r="A598"/>
  <c r="A601" s="1"/>
  <c r="A407"/>
  <c r="A281"/>
  <c r="A128"/>
  <c r="G285"/>
  <c r="G312"/>
  <c r="H321"/>
  <c r="G321"/>
  <c r="H285"/>
  <c r="H303"/>
  <c r="G300"/>
  <c r="H312"/>
  <c r="G303"/>
  <c r="H300"/>
  <c r="H297"/>
  <c r="G297"/>
  <c r="G222"/>
  <c r="G282"/>
  <c r="H282"/>
  <c r="H204"/>
  <c r="G228"/>
  <c r="G204"/>
  <c r="H222"/>
  <c r="H228"/>
  <c r="G225"/>
  <c r="G210"/>
  <c r="H210"/>
  <c r="G159"/>
  <c r="H219"/>
  <c r="G219"/>
  <c r="G168"/>
  <c r="H168"/>
  <c r="G150"/>
  <c r="G162"/>
  <c r="H162"/>
  <c r="H159"/>
  <c r="G156"/>
  <c r="G138"/>
  <c r="G132"/>
  <c r="H156"/>
  <c r="H138"/>
  <c r="H150"/>
  <c r="H147"/>
  <c r="H132"/>
  <c r="G147"/>
  <c r="G129"/>
  <c r="H129"/>
  <c r="H126"/>
  <c r="G126"/>
  <c r="G113"/>
  <c r="G104"/>
  <c r="H113"/>
  <c r="H104"/>
  <c r="A481" l="1"/>
  <c r="A604"/>
  <c r="A607" s="1"/>
  <c r="A410"/>
  <c r="A413" s="1"/>
  <c r="A416" s="1"/>
  <c r="G234"/>
  <c r="H581"/>
  <c r="G581"/>
  <c r="A284"/>
  <c r="A287" s="1"/>
  <c r="A209"/>
  <c r="A131"/>
  <c r="A484" l="1"/>
  <c r="A212"/>
  <c r="G279"/>
  <c r="H279"/>
  <c r="H464"/>
  <c r="G464"/>
  <c r="H309"/>
  <c r="G309"/>
  <c r="H414"/>
  <c r="G414"/>
  <c r="A134"/>
  <c r="B59" i="54"/>
  <c r="B71" s="1"/>
  <c r="A48"/>
  <c r="A14"/>
  <c r="A46" s="1"/>
  <c r="A12"/>
  <c r="A44" s="1"/>
  <c r="A11"/>
  <c r="A43" s="1"/>
  <c r="A10"/>
  <c r="A42" s="1"/>
  <c r="A2"/>
  <c r="A34" s="1"/>
  <c r="H1"/>
  <c r="H33" s="1"/>
  <c r="A1"/>
  <c r="A33" s="1"/>
  <c r="A487" i="50" l="1"/>
  <c r="A490" s="1"/>
  <c r="A493" s="1"/>
  <c r="H503"/>
  <c r="G503"/>
  <c r="H497"/>
  <c r="G497"/>
  <c r="A137"/>
  <c r="G62" i="54"/>
  <c r="G71" s="1"/>
  <c r="G26" s="1"/>
  <c r="H62"/>
  <c r="H71" s="1"/>
  <c r="H26" s="1"/>
  <c r="H1" i="50"/>
  <c r="H75" s="1"/>
  <c r="A496" l="1"/>
  <c r="A499" s="1"/>
  <c r="A502" s="1"/>
  <c r="A215"/>
  <c r="A218" s="1"/>
  <c r="A140"/>
  <c r="G73" i="54"/>
  <c r="H29"/>
  <c r="I27" i="1" s="1"/>
  <c r="A1" i="50"/>
  <c r="A75" s="1"/>
  <c r="A290" l="1"/>
  <c r="A293" s="1"/>
  <c r="A505"/>
  <c r="A508" s="1"/>
  <c r="A221"/>
  <c r="A224" s="1"/>
  <c r="A227" s="1"/>
  <c r="A230" s="1"/>
  <c r="A143"/>
  <c r="A146" s="1"/>
  <c r="G29" i="54"/>
  <c r="G31" s="1"/>
  <c r="A296" i="50" l="1"/>
  <c r="A299" s="1"/>
  <c r="A302" s="1"/>
  <c r="A305"/>
  <c r="A308" s="1"/>
  <c r="H225"/>
  <c r="H191"/>
  <c r="H188"/>
  <c r="H194"/>
  <c r="A149"/>
  <c r="A152" s="1"/>
  <c r="A155" s="1"/>
  <c r="H27" i="1"/>
  <c r="H681" i="50"/>
  <c r="G681"/>
  <c r="H671"/>
  <c r="G671"/>
  <c r="H178"/>
  <c r="G178"/>
  <c r="H123"/>
  <c r="G123"/>
  <c r="A696"/>
  <c r="B691"/>
  <c r="B700" s="1"/>
  <c r="B678"/>
  <c r="B687" s="1"/>
  <c r="B668"/>
  <c r="B674" s="1"/>
  <c r="B652"/>
  <c r="B664" s="1"/>
  <c r="B615"/>
  <c r="B648" s="1"/>
  <c r="B563"/>
  <c r="B611" s="1"/>
  <c r="B547"/>
  <c r="B559" s="1"/>
  <c r="B516"/>
  <c r="B543" s="1"/>
  <c r="B461"/>
  <c r="B512" s="1"/>
  <c r="B424"/>
  <c r="B457" s="1"/>
  <c r="B390"/>
  <c r="B420" s="1"/>
  <c r="B377"/>
  <c r="B386" s="1"/>
  <c r="B334"/>
  <c r="B373" s="1"/>
  <c r="B273"/>
  <c r="B330" s="1"/>
  <c r="B251"/>
  <c r="B269" s="1"/>
  <c r="B238"/>
  <c r="B247" s="1"/>
  <c r="B201"/>
  <c r="B234" s="1"/>
  <c r="A193"/>
  <c r="B185"/>
  <c r="B197" s="1"/>
  <c r="B175"/>
  <c r="B181" s="1"/>
  <c r="B120"/>
  <c r="B171" s="1"/>
  <c r="B101"/>
  <c r="B116" s="1"/>
  <c r="A90"/>
  <c r="A14"/>
  <c r="A88" s="1"/>
  <c r="A12"/>
  <c r="A86" s="1"/>
  <c r="A11"/>
  <c r="A85" s="1"/>
  <c r="A10"/>
  <c r="A84" s="1"/>
  <c r="A2"/>
  <c r="A76" s="1"/>
  <c r="A311" l="1"/>
  <c r="A314" s="1"/>
  <c r="A317" s="1"/>
  <c r="A320" s="1"/>
  <c r="A323" s="1"/>
  <c r="A326" s="1"/>
  <c r="A158"/>
  <c r="A161" s="1"/>
  <c r="A112"/>
  <c r="H700"/>
  <c r="H66" s="1"/>
  <c r="G700"/>
  <c r="G687"/>
  <c r="H687"/>
  <c r="H64" s="1"/>
  <c r="G674"/>
  <c r="H674"/>
  <c r="H62" s="1"/>
  <c r="H664"/>
  <c r="H60" s="1"/>
  <c r="G664"/>
  <c r="H648"/>
  <c r="H58" s="1"/>
  <c r="G648"/>
  <c r="G611"/>
  <c r="H611"/>
  <c r="H56" s="1"/>
  <c r="G559"/>
  <c r="H559"/>
  <c r="H54" s="1"/>
  <c r="G543"/>
  <c r="H543"/>
  <c r="H52" s="1"/>
  <c r="G512"/>
  <c r="H512"/>
  <c r="H50" s="1"/>
  <c r="G457"/>
  <c r="H457"/>
  <c r="H48" s="1"/>
  <c r="G420"/>
  <c r="H420"/>
  <c r="H46" s="1"/>
  <c r="H386"/>
  <c r="H44" s="1"/>
  <c r="G386"/>
  <c r="H373"/>
  <c r="H42" s="1"/>
  <c r="G373"/>
  <c r="G330"/>
  <c r="H330"/>
  <c r="H40" s="1"/>
  <c r="G269"/>
  <c r="H269"/>
  <c r="H38" s="1"/>
  <c r="H247"/>
  <c r="H36" s="1"/>
  <c r="G247"/>
  <c r="H234"/>
  <c r="H34" s="1"/>
  <c r="G197"/>
  <c r="H197"/>
  <c r="H32" s="1"/>
  <c r="H181"/>
  <c r="H30" s="1"/>
  <c r="G181"/>
  <c r="G171"/>
  <c r="H171"/>
  <c r="H28" s="1"/>
  <c r="H116"/>
  <c r="H26" s="1"/>
  <c r="G116"/>
  <c r="A164" l="1"/>
  <c r="A167" s="1"/>
  <c r="G66"/>
  <c r="G702"/>
  <c r="G64"/>
  <c r="G689"/>
  <c r="G62"/>
  <c r="G676"/>
  <c r="G60"/>
  <c r="G666"/>
  <c r="G58"/>
  <c r="G650"/>
  <c r="G56"/>
  <c r="G613"/>
  <c r="G54"/>
  <c r="G561"/>
  <c r="G52"/>
  <c r="G545"/>
  <c r="G50"/>
  <c r="G514"/>
  <c r="G48"/>
  <c r="G459"/>
  <c r="G46"/>
  <c r="G422"/>
  <c r="G44"/>
  <c r="G388"/>
  <c r="G42"/>
  <c r="G375"/>
  <c r="G40"/>
  <c r="G332"/>
  <c r="G38"/>
  <c r="G271"/>
  <c r="G36"/>
  <c r="G249"/>
  <c r="G34"/>
  <c r="G236"/>
  <c r="G32"/>
  <c r="G199"/>
  <c r="G30"/>
  <c r="G183"/>
  <c r="G28"/>
  <c r="G173"/>
  <c r="G26"/>
  <c r="G118"/>
  <c r="H71"/>
  <c r="I29" i="1" s="1"/>
  <c r="G71" i="50" l="1"/>
  <c r="G73" l="1"/>
  <c r="H29" i="1"/>
  <c r="H32" s="1"/>
  <c r="I32"/>
  <c r="H34" l="1"/>
  <c r="H36" s="1"/>
  <c r="H38" s="1"/>
</calcChain>
</file>

<file path=xl/sharedStrings.xml><?xml version="1.0" encoding="utf-8"?>
<sst xmlns="http://schemas.openxmlformats.org/spreadsheetml/2006/main" count="568" uniqueCount="378">
  <si>
    <t>FŐÖSSZESÍTŐ</t>
  </si>
  <si>
    <t>Építészeti munkák</t>
  </si>
  <si>
    <t>Anyag</t>
  </si>
  <si>
    <t>m2</t>
  </si>
  <si>
    <t>MUNKANEMENKÉNTI ÖSSZESÍTŐ</t>
  </si>
  <si>
    <t>KÖLTSÉGVETÉS</t>
  </si>
  <si>
    <t>Díj</t>
  </si>
  <si>
    <t>TERVEZŐI KÖLTSÉGVETÉSI KIÍRÁS</t>
  </si>
  <si>
    <t>Áfa 27%:</t>
  </si>
  <si>
    <t>Nettó összesen:</t>
  </si>
  <si>
    <t>15. Zsaluzás és állványozás</t>
  </si>
  <si>
    <t>21. Irtás, föld és sziklamunka</t>
  </si>
  <si>
    <t>23. Síkalapozás</t>
  </si>
  <si>
    <t>31. Helyszíni beton és vasbeton munka</t>
  </si>
  <si>
    <t>32. Előregyártott épületszerkezeti elem elhelyezése és szerelése</t>
  </si>
  <si>
    <t>33. Falazás és egyéb kőművesmunkák</t>
  </si>
  <si>
    <t>35. Ácsmunka</t>
  </si>
  <si>
    <t>36. Vakolás és rabicolás</t>
  </si>
  <si>
    <t>22. Szivárgó építés, alagcsövezés</t>
  </si>
  <si>
    <t>39. Szárazépítés</t>
  </si>
  <si>
    <t>41. Tetőfedés</t>
  </si>
  <si>
    <t>42. Aljzatkészítés, hideg- és melegburkolatok készítése</t>
  </si>
  <si>
    <t>43. Bádogozás</t>
  </si>
  <si>
    <t>44. Asztalosszerkezetek elhelyezése</t>
  </si>
  <si>
    <t>45. Lakatosszerkezetek elhelyezése</t>
  </si>
  <si>
    <t>47. Felületképzés</t>
  </si>
  <si>
    <t>48. Szigetelés</t>
  </si>
  <si>
    <t>Megjegyzések:</t>
  </si>
  <si>
    <t>50. Beépített berendezési tárgyak</t>
  </si>
  <si>
    <t>62. Kőburkolat készítése</t>
  </si>
  <si>
    <t>ÉPÍTÉSZETI MUNKÁK</t>
  </si>
  <si>
    <t>53. Közmű csatornaépítés</t>
  </si>
  <si>
    <t>88. Rögzítések, tömítések</t>
  </si>
  <si>
    <t xml:space="preserve"> - Kivitelezői észrevételek a tervezői kiírástól elkülönítve és külön összesítve szerepeltetendők.</t>
  </si>
  <si>
    <t>Tételszám, tétel megnevezése</t>
  </si>
  <si>
    <t>Anyag összesen</t>
  </si>
  <si>
    <t>Menny.</t>
  </si>
  <si>
    <t>Ssz.</t>
  </si>
  <si>
    <t>Díj 
összesen</t>
  </si>
  <si>
    <t>Díj egységre</t>
  </si>
  <si>
    <t>Összesen:</t>
  </si>
  <si>
    <t>Munkanem összesen:</t>
  </si>
  <si>
    <t>Bruttó összesen:</t>
  </si>
  <si>
    <t>Munkanem megnevezése</t>
  </si>
  <si>
    <t>Díj összesen</t>
  </si>
  <si>
    <t>Anyag egységár</t>
  </si>
  <si>
    <t>Egys.</t>
  </si>
  <si>
    <t xml:space="preserve">   a műszaki leírásban és a tervekben meghatározottak az irányadók.</t>
  </si>
  <si>
    <t xml:space="preserve"> - Ajánlattevőnek a költségvetési kiírást a műszaki leírással és a tervekkel összevetve, műszakilag és mennyiségileg ellenőriznie kell, eltérés esetén</t>
  </si>
  <si>
    <t xml:space="preserve"> - A tételek árazásakor az egységárnak tartalmaznia kell minden fő- és segédanyagot, azok szállítási és anyagigazgatási költségét; előkészítő és</t>
  </si>
  <si>
    <t xml:space="preserve">   részmunkát, ill. gyártási és elhelyezési/szerelési költséget, segédeszközt, amely a munkafolyamat teljeskörű elvégzéséhez szükséges.</t>
  </si>
  <si>
    <t xml:space="preserve"> - A költségvetésben szereplő gyártó és/vagy típus megjelölés csak a műszaki tartalom és követelmény egyértelmű meghatározása érdekében</t>
  </si>
  <si>
    <t xml:space="preserve">   történt, Ajánlattevő ajánlatában más olyan terméket is szerepeltethet, amely a megnevezettel műszakilag és minőségileg egyenértékű. Ebben az </t>
  </si>
  <si>
    <t xml:space="preserve">   esetben a költségvetési tétel szövege után - jól látható módon - köteles feltüntetni a megajánlott, egyenértékű termék konkrét megnevezését.</t>
  </si>
  <si>
    <t>Tervező: ÁSZÁRI Iparfejlesztő Kft.</t>
  </si>
  <si>
    <t>Cím: 1061 Budapest, Anker köz 2-4.</t>
  </si>
  <si>
    <t>KINCSEM NEMZETI LÓVERSENY ÉS LOVAS STRATÉGIAI KFT.</t>
  </si>
  <si>
    <t>ALAGI TRÉNINGKÖZPONT</t>
  </si>
  <si>
    <t>MŰEMLÉKI FELÚJÍTÁSI MUNKÁI</t>
  </si>
  <si>
    <t>M15-001-2</t>
  </si>
  <si>
    <t>15-012-21.1-0023003</t>
  </si>
  <si>
    <t>db</t>
  </si>
  <si>
    <t>Homlokzati keretállványok, fém keretvázból, szintenkénti pallóterítéssel, korláttal, lábdeszkával, 0,75-1,20 m padlószélességgel, munkapadló távolság 2,50 m, 2,00 kN/m² terhelhetőséggel, állványépítés MSZ és alkalmazástechnikai kézikönyv szerint, 6,00 m munkapadló magasságig KRAUSE Stabilo homlokzati keretállvány 0,75 m padlószélességgel, 6,00 m munkapadló magasságig, véghomlokzatok</t>
  </si>
  <si>
    <t>21-001-6.1</t>
  </si>
  <si>
    <t>Bozót- és cserjeirtás, tövek átmérője 4 cm-ig</t>
  </si>
  <si>
    <t>10 m2</t>
  </si>
  <si>
    <t>21-001-7.1</t>
  </si>
  <si>
    <t>Gyomirtás, 5 kg/m³ hígítású vegyszerrel</t>
  </si>
  <si>
    <t>21-001-13.1.1-0631101</t>
  </si>
  <si>
    <t>21-004-2.1.1</t>
  </si>
  <si>
    <t>m3</t>
  </si>
  <si>
    <t>21-004-4.1.2-0120701</t>
  </si>
  <si>
    <t>Talajjavító réteg készítése vonalas létesítményeknél, 3,00 m szélességig vagy építményen belül, osztályozatlan kavicsból Természetes szemmegoszlású kavics, THK 0/32 O-TT, Nyékládháza</t>
  </si>
  <si>
    <t>Füvesítés sík felületen talaj-előkészítéssel, gépi erővel, KITE PÁZSIT fűmagkeverék, 40-50 dkg/10 m2 (kétoldalt és hátul, 5 m-es sávban)</t>
  </si>
  <si>
    <t>21-008-2.2.3</t>
  </si>
  <si>
    <t>Tömörítés bármely tömörítési osztályban gépi erővel, kis felületen, tömörségi fok: 95%</t>
  </si>
  <si>
    <t>M21-011-3.1.1</t>
  </si>
  <si>
    <t>Fejtett föld mozgatása I-IV. osztályú talajban, géppel, 50 m távolságig, kiemelet föld anyagmozgatása épület körüli tereprendezéshez</t>
  </si>
  <si>
    <t>M21-011-11.4</t>
  </si>
  <si>
    <t>Építési törmelék konténeres elszállítása, lerakása, lerakóhelyi díjjal, 6,0 m³-es konténerbe (laza m3-ben megadva)</t>
  </si>
  <si>
    <t>21-011-12</t>
  </si>
  <si>
    <t>Munkahelyi depóniából építési törmelék konténerbe rakása, kézi erővel, önálló munka esetén elszámolva, konténer szállítás nélkül</t>
  </si>
  <si>
    <t>K31-032-1.10-0118023</t>
  </si>
  <si>
    <t>Technológiai fólia, elválasztó réteg vízszintes felületen, rögzítés nélkül, 10 cm laza átlapolással fektetve, egy réteg minimum Polietilén agrofólia 0,4 mm vtg., kavicságyazaton</t>
  </si>
  <si>
    <t>22-005-20</t>
  </si>
  <si>
    <t>t</t>
  </si>
  <si>
    <t>31-001-2-0452004</t>
  </si>
  <si>
    <t>M23-003-3-0222210</t>
  </si>
  <si>
    <t>K31-051-20</t>
  </si>
  <si>
    <t>Földalatti szikkasztó készítése, földmunkával, kulé kavics feltöltéssel, 250g/m2-es geotextília elválasztó réteggel, földvisszatöltéssel lefedve, 1,0 m3/db</t>
  </si>
  <si>
    <t>Beton vízelvezető vályú készítése, előregyártott kivitelben, C25/30 minőségű fagyálló betonból, 44/44 cm-es tömbből kivájt Ø30 cm-es félgömb vályúöböl, 36/54 cm-es kivezető résszel ,12 cm széles vályúval</t>
  </si>
  <si>
    <t>K31-051-10</t>
  </si>
  <si>
    <t>Szerkezeti hézag, repedés, üreg kitöltése, hézagkitöltő vagy tömítő kittel, 10-40 mm szélesség- és mélységben, hézagkiöntő bitumennel kitöltve</t>
  </si>
  <si>
    <t>fm</t>
  </si>
  <si>
    <t>35-000-2.1</t>
  </si>
  <si>
    <t>Tetőlécezés bontása bármely egyszeres hornyolt cserépfedés alatt</t>
  </si>
  <si>
    <t>35-000-4</t>
  </si>
  <si>
    <t>Tetődeszkázat bontása, ereszburkolat</t>
  </si>
  <si>
    <t>m</t>
  </si>
  <si>
    <t>Tetőszerkezet oromdeszka bontása</t>
  </si>
  <si>
    <t>M35-000-5.5</t>
  </si>
  <si>
    <t>Páraáteresztő, vízzáró alátétfólia, alátétfedés, vagy alátétszigetelés terítése 15 cm-es átfedéssel (ellenléc külön tételben számolandó) ragasztóval vagy ragasztószalaggal folytonosítva, DÖRKEN DELTA VENT-N, páraáteresztő tetőfólia, 1,5x50 m</t>
  </si>
  <si>
    <t>M35-003-1.6</t>
  </si>
  <si>
    <t>35-003-3-0410051</t>
  </si>
  <si>
    <t>35-004-1.3</t>
  </si>
  <si>
    <t>Deszkázás ereszdeszkázás gyalult, hornyolt deszkával, hajópadlóval, Fenyő hajópadló, 19 mm vtg.</t>
  </si>
  <si>
    <t>K35-000-9.10</t>
  </si>
  <si>
    <t>35-011-1.3.1-0211271</t>
  </si>
  <si>
    <t>K35-090-100</t>
  </si>
  <si>
    <t>K35-007-1.3</t>
  </si>
  <si>
    <t>K35-006-10</t>
  </si>
  <si>
    <t>M36-007-9.1.1-0414722</t>
  </si>
  <si>
    <t>Lábazati vakolatok; lábazati alapvakolat felhordása kézi erővel, 2 cm vastagságban, LB-Knauf SOCKELPUTZ/Lábazati alapvakolat, fagyálló, tapadóhíd képzése gyári zsákos gúzanyaggal, Kontakt VP/VS cementes gúzoló</t>
  </si>
  <si>
    <t>36-090-1.1.1</t>
  </si>
  <si>
    <t>Vakolatjavítás oldalfalon, tégla-, beton-, kőfelületen vagy építőlemezen, a meglazult, sérült vakolat előzetes leverésével, hiánypótlás 5% alatt</t>
  </si>
  <si>
    <t>M41-000-4</t>
  </si>
  <si>
    <t>Cserépfedés bontása (bármely rendszerű), deponálása raklapokra és elszállítása Megrendelő által kijelölt helyre 5 km-en belül</t>
  </si>
  <si>
    <t>41-003-21.2-0115161</t>
  </si>
  <si>
    <t>Egyszeres fedés húzott, hornyolt tetőcserepekkel, 41-45° tetőhajlásszög között, minden második cserép rögzítésével, TONDACH Hornyolt ívesvágású kerámia alapcserép, 21x40 cm, téglavörös</t>
  </si>
  <si>
    <t>41-003-29.3-0115318</t>
  </si>
  <si>
    <t>Egyszeres húzott, hornyolt  tetőcserép fedésnél, taréjgerinc készítése kúpcseréppel, kúpcseréprögzítővel, gerincszellőző-szalaggal, fésűs gerincelemmel vagy kúpalátéttel, TONDACH Sajtolt sima gerinccserép gerincrögzítővel, kerámia, 43x25/21,5 cm, téglavörös</t>
  </si>
  <si>
    <t>41-003-29.21-0115163</t>
  </si>
  <si>
    <t>Egyszeres húzott, hornyolt  tetőcserép fedésnél, szellőzőcserép elhelyezése, TONDACH Hornyolt ívesvágású kerámia szellőzőcserép, 21x40 cm, téglavörös</t>
  </si>
  <si>
    <t>41-003-29.22-0194061</t>
  </si>
  <si>
    <t>Egyszeres húzott, hornyolt  tetőcserép fedésnél, szellőzőelem, szellőzőszalag vagy lezárófésű elhelyezése eresznél, TONDACH műanyag szellőzőszalag 100 mm</t>
  </si>
  <si>
    <t>Egyszeres húzott, hornyolt  tetőcserép fedésnél, hófogó- és biztonsági rendszer kiegészítők  elhelyezése tetőfelületen, TONDACH fém hófogó hornyolt tetőcseréphez C 380</t>
  </si>
  <si>
    <t>43-000-1</t>
  </si>
  <si>
    <t>Függőereszcsatorna bontása, 50 cm kiterített szélességig</t>
  </si>
  <si>
    <t>43-000-5</t>
  </si>
  <si>
    <t>Lefolyó csatorna bontása 50 cm kiterített szélességig</t>
  </si>
  <si>
    <t>43-000-7</t>
  </si>
  <si>
    <t>Szegélyek, párkány könyöklő bontása, 100 cm kiterített szélességig</t>
  </si>
  <si>
    <t>M42-090-9.2.3</t>
  </si>
  <si>
    <t>M42-090-1.1</t>
  </si>
  <si>
    <t>42-091-1.4</t>
  </si>
  <si>
    <t>Faragott kő és téglaburkolat tisztítása; Falburkoló téglából falazott falburkolat tisztítása JOS eljárással, 2.2-2.5 bar üstnyomással</t>
  </si>
  <si>
    <t>47-000-1.1.1.1</t>
  </si>
  <si>
    <t>Belső festéseknél felület előkészítése, részmunkák; többrétegű meszelés lekaparása bármilyen padozatú helyiségben, tagolatlan felületen</t>
  </si>
  <si>
    <t>M47-000-1.21.6.1.1-0419502</t>
  </si>
  <si>
    <t>47-031-3.1.6.2</t>
  </si>
  <si>
    <t>47-031-3.12.2.1</t>
  </si>
  <si>
    <t>K47-000-7.5</t>
  </si>
  <si>
    <t>90. Takarítási munkák</t>
  </si>
  <si>
    <t>Padlások takarítása, letaposott széna felszedése, lehordása, padlás seprése</t>
  </si>
  <si>
    <t>M90-001-6</t>
  </si>
  <si>
    <t>47-000-4.4.4.1</t>
  </si>
  <si>
    <t>K47-021-102</t>
  </si>
  <si>
    <t>Hegesztett betonacél háló szerelése tartószerkezetbe FERALPI 8K1515 építési síkháló; 5,00 x 2,15 m; 150 x 150 mm osztással Ø 8,00 / 8,00 BHB55.50, vasalt aljzat</t>
  </si>
  <si>
    <t>K33-000-100</t>
  </si>
  <si>
    <t>lég m3</t>
  </si>
  <si>
    <t>21-003-5.1.1.2</t>
  </si>
  <si>
    <t>Munkaárok földkiemelése közművesített területen, kézi erővel, bármely konzisztenciájú talajban, dúcolás nélkül, 2,0 m² szelvényig, III. talajosztály</t>
  </si>
  <si>
    <t>21-003-8.1.2.1.2</t>
  </si>
  <si>
    <t>Pillérek, gépalapok, oszlopok, aknák, munkagödrök, pincetömbök kiemelése, 1 m padka hagyással, kétoldalra kiemelve, depóniába vagy szállítóeszközre rakva, száraz, földnedves talajban, 10,01-50,00 m2 alapterület között, 1,50 m mélységig, III. fejtési talajosztályban, tükörkiemelés toldaléképületnél</t>
  </si>
  <si>
    <t>48-002-1.1.1.1.1-0099073</t>
  </si>
  <si>
    <t>Talajnedvesség elleni szigetelés; Bitumenes lemez szigetelés aljzatának kellősítése, egy rétegben, vízszintes felületen, oldószeres hideg bitumenmázzal (száraz felületen), ICOPAL SIPLAST PRIMERŽ Speed SBS oldószeres bitumenes alapozó</t>
  </si>
  <si>
    <t>48-002-1.3.3.1-0415020</t>
  </si>
  <si>
    <t>Talajnedvesség elleni szigetelés; Padlószigetelés, két rétegben, minimum 3,0 mm vastag oxidált bitumenes lemezzel, aljzathoz foltonként vagy sávokban olvasztásos ragasztással, átlapolásoknál és egymáshoz teljes felületű hegesztéssel fektetve, ISO-LINE GRUND 3,5 üvegfátyol hordozórétegű, 3 mm névleges vastagságú oxidált bitumenes lemez</t>
  </si>
  <si>
    <t>Födém; Padló hőszigetelő anyag elhelyezése, vízszintes felületen, aljzatbeton alá, úsztató rétegként, expandált polisztirolhab lemezzel, AT-N100 1000x500x50 mm EPS szigetelő lemez, 10 mm vtg. AT-PE peremszigeteléssel</t>
  </si>
  <si>
    <t>M48-007-41.1.1.1.2-0113045</t>
  </si>
  <si>
    <t>48-007-56.1.3.1-0113544</t>
  </si>
  <si>
    <t>Alátét- és elválasztó rétegek beépítése, védőlemez-, műanyagfátyol-, fólia vagy műanyagfilc egy rétegben, átlapolással, rögzítés nélkül, padló, födém szigeteléseknél, vízszintes felületen, AUSTROTHERM polietilén technológiai fólia, 0,09 mm vastagságú, 2 m szélességű</t>
  </si>
  <si>
    <t>31-030-11.2.1.1-0121110</t>
  </si>
  <si>
    <t>Beton aljzat készítése helyszínen kevert betonból, kisgépes, betonszivattyú továbbítással és kézi bedolgozással, merev aljzatra, tartószerkezetre léccel lehúzva, kavicsbetonból, C 8/10 - C 16/20 kissé képlékeny konzisztenciájú betonból, 6 cm vastagságig, C16/20 - X0b(H) kissé képlékeny kavicsbeton keverék</t>
  </si>
  <si>
    <t>M42-012-1.1.1.1.1.2-0313111</t>
  </si>
  <si>
    <t>Fal-, pillér-, oszlopburkolat készítése beltérben, beton, vakolt, gipszkarton alapfelületen, vagy kenhető szigetelésre, mázas kerámiával, kötésben vagy hálósan, 3-5 mm vtg. ragasztóba rakva, 1-10 mm fugaszélességgel, 10x10 - 20x20 cm közötti lapmérettel, MAPEI Adesilex P9 flexibilis ragasztóhabarcs, szürke, Ultracolor Plus fugázó</t>
  </si>
  <si>
    <t>M42-022-1.1.1.2.1.1-0313116</t>
  </si>
  <si>
    <t>Padlóburkolat készítése, beltérben, beton alapfelületen, vagy kenhető szigetelésre, gres, kőporcelán lappal, kötésben vagy hálósan, 3-5 mm vtg. ragasztóba rakva, 1-10 mm fugaszélességgel, 20x20 - 40x40 cm közötti lapmérettel, MAPEI Keraflex flexibilis ragasztóhabarcs, szürke, Ultracolor Plus fugázó, 30/30 cm méretű greslap</t>
  </si>
  <si>
    <t>42-071-4-0150612</t>
  </si>
  <si>
    <t>Kiegészítő profil elhelyezése falburkolatok külső sarkainak védelméreszimmetrikus, asszimmetrikus kialakítással, műanyagból, szinterezett alumíniumból,eloxált alumíniumból, fényes, matt, szálcsiszolt alumíniumból,vagy fényes és szálcsiszolt rozsdamentes acélból,3-15 mm vastagsági mérettel, Schlüter-JOLLY-P 2,5m, "L" PVC élvédő prof.  H=8mm, fehér Rendelési szám: W80</t>
  </si>
  <si>
    <t>42-073-1.1-0313175</t>
  </si>
  <si>
    <t>Dilatációs és csatlakozó fuga kitöltése, szilikon alapú elasztikus tömítő anyaggal, 5 mm szélesség- és mélységben, MAPEI Mapesil AC Oldószermentes, ecetsavas, penészedésálló szilikon hézagkitöltőanyag</t>
  </si>
  <si>
    <t>33-001-1.1.2.3.1.1.2-2127465</t>
  </si>
  <si>
    <t>Teherhordó és kitöltő falazat készítése, égetett agyag-kerámia termékekből, nútféderes elemekből, 300 mm falvastagságban, 300x250x240 vagy 300x250x238 mm-es méretű kézi falazóblokkból, falazó, meszes cementhabarcsba vagy hőszigetelő falazóhabarcsba falazva, POROTHERM 30 N+F nútféderes kézi falazóblokk, 300x250x238 mm, TM hőszigetelő falazóhabarcs</t>
  </si>
  <si>
    <t>15-004-31.1</t>
  </si>
  <si>
    <t>Koszorúzsaluzás, zsaluzattól függetlenül, párkány nélkül</t>
  </si>
  <si>
    <t>M36-011-6-0190211</t>
  </si>
  <si>
    <t>Üvegszövet háló elhelyezése, beágyazása, függőleges, vízszintes, ferde vagy íves felületen, LB-Knauf KLEBERSPACHTEL ragasztótapasz polisztirol hőszigetelő tábla ragasztásához, üvegszövet ágyazásához, LB-Knauf üvegszövet 150 g/m2, a felület simítása, glettelése, pozitív sarkokon élvédővel</t>
  </si>
  <si>
    <t>33-011-1.1.2.1.2.1.1-2132106</t>
  </si>
  <si>
    <t>Válaszfal építése, égetett agyag-kerámia termékekből, nútféderes elemekből, 100 mm falvastagságban, 500x238x100 mm-es méretű válaszfallapból, falazó, cementes mészhabarcsba falazva POROTHERM 10 N+F válaszfallap, 500x238x100 mm, M 1 (Hf10-mc) falazó, cementes mészhabarcs</t>
  </si>
  <si>
    <t>32-002-1.1.1-0120010</t>
  </si>
  <si>
    <t>Előregyártott azonnal terhelhető nyílásáthidaló elhelyezése (válaszfal áthidalók is), tartószerkezetre, csomóponti kötés nélkül, falazat szélességű áthidaló elemekből vagy több elem egymás mellé sorolásával, a teherhordó falváll előkészítésével, kiegészítő hőszigetelés elhelyezése nélkül, 0,10 t/db tömegig, égetett agyag-kerámia köpenyes nyílásáthidaló, POROTHERM A-10 kerámia burkolatú nyílásáthidaló, válaszfalhoz, 1,00 m</t>
  </si>
  <si>
    <t>32-002-2.1.1-0120002</t>
  </si>
  <si>
    <t>Előregyártott nyomottöv nélküli nyílásáthidaló elhelyezése, tartószerkezetre, csomóponti kötés nélkül, falazat szélességű áthidaló elemekből vagy több elem egymás mellé sorolásával, a teherhordó falváll előkészítésével, az áthidaló elemek ideiglenes alátámasztásával, kiegészítő hőszigetelés elhelyezése nélkül, 0,07 t/db tömegig, égetett agyag-kerámia köpenyes nyílásáthidaló gerenda, POROTHERM A-12 kerámia burkolatú nyílásáthidaló, 1,25 m</t>
  </si>
  <si>
    <t>Külső fal; homlokzati fal hő- és hangszigetelése, falazott vagy monolit vasbeton szerkezeten,  függőleges felületen, (rögzítés külön tételben) maghőszigetelés vagy dilatáció kialakítása, homlokzatra vagy réteges falra, extrudált polisztirol hab lemezzel, BACHL XPS 200 extrudált polisztirol keményhab lemez, 1250x600x20 mm</t>
  </si>
  <si>
    <t>48-007-21.1.1.8.3-0094331</t>
  </si>
  <si>
    <t>36-051-6.16-0191605</t>
  </si>
  <si>
    <t>M88-003-1.1</t>
  </si>
  <si>
    <t>Acélbetétek utólagos beragasztása (tüskézés), átmérő: 8 mm, HILTI HIT-HY 150 MAX/330 cementbázisú kétkomponensű ragasztó, furatkészítéssel együtt, falszerkezet bekötése</t>
  </si>
  <si>
    <t>35-003-1.1-0410024</t>
  </si>
  <si>
    <t>Tetőlécezés hornyolt cserépfedés alá, Fenyő tetőléc 3-6,5 m 25x50 mm, lángmentesítéssel, gomba és rovarkártevő elleni védelemmel</t>
  </si>
  <si>
    <t>Gerincléc elhelyezése gerincléctartóra, taréjgerinc- és élgerincképzésnél, Tetőléc 2-6.5 m hosszú 30/32x48/50 mm, lángmentesítéssel, gomba és rovarkártevő elleni védelemmel</t>
  </si>
  <si>
    <t>Fafödémek, födémburkolat párnafákon, 50 mm vastag, nútolt, felül gyalult palló terítés, 80-100 cm-ként elhelyezett 7,5/15 cm-es párnafákon, lángmentesítéssel, gomba és rovarkártevő elleni védelemmel</t>
  </si>
  <si>
    <t>M35-001-1.2-0680041</t>
  </si>
  <si>
    <t>Fa tetőszerkezetek bármely rendszerben faragott (fűrészelt) fából, 0,021-0,025 m3/m2 bedolgozott famennyiségig, Fűrészelt gerenda 150x200-300x300 mm 3-6.5 m I.o., látszó felületek gyalulva, lángmentesítéssel, gomba és rovarkártevő elleni védelemmel</t>
  </si>
  <si>
    <t>35-002-4.1-0115061</t>
  </si>
  <si>
    <t>Páraáteresztő, vízzáró alátétfólia, alátétfedés, vagy alátétszigetelés terítése 15 cm-es átfedéssel (ellenléc külön tételben számolandó) öntapadó ragasztócsíkkal rögzítve, DÖRKEN DELTA MAXX PLUSZ  páraáteresztő alátétfedés öntapadó ragasztósávval, 1,5 m × 50 m</t>
  </si>
  <si>
    <t>35-002-4.2-0115003</t>
  </si>
  <si>
    <t>Magastető hő- és hangszigetelése; Szaruzat közti szigetelés fa vagy fém fedélszék esetén (rögzítés ára a tételben), kőzetgyapot hőszigetelő lemezzel, ROCKWOOL Multirock többcélú kőzetgyapot lemez 150 mm</t>
  </si>
  <si>
    <t>M48-007-1.1.2-0092009</t>
  </si>
  <si>
    <t>M39-005-2.2.1-0120021</t>
  </si>
  <si>
    <t>Szabadon álló előtétfal készítése, ásványgyapot szigetelőanyag kitöltéssel, csavarfejek és illesztések glettelve (Q2), 2 rtg. gipszkarton borítással, CW 50-06 mm vtg. tartóvázzal, 2 rtg. RIGIPS RBI 12,5 mm vtg. impregnált építőlemez, ásványi szálas hőszigetelés 50 mm vtg.</t>
  </si>
  <si>
    <t>Lábazati vakolatok; díszítő és lábazati műgyantás kötőanyagú vakolatréteg felhordása, kézi erővel, vödrös kiszerelésű anyagból, Baumit MosaikTop (Baumit Mozaik) vakolat 2 mm-es szemcseméret, 24 féle szín</t>
  </si>
  <si>
    <t>36-007-9.2-0415421</t>
  </si>
  <si>
    <t>Vékonyvakolat alapozók felhordása, kézi erővel, Baumit Univerzális alapozó Cikkszám: 960125, vakolt felületre</t>
  </si>
  <si>
    <t>36-002-4-0415917</t>
  </si>
  <si>
    <t>36-005-21.2.4.2-0415291</t>
  </si>
  <si>
    <t>Vékonyvakolatok, színvakolatok felhordása alapozott, előkészített felületre, vödrös kiszerelésű anyagból, szilikát vékonyvakolat készítése, egy rétegben, 1,5-2,5 mm-es szemcsemérettel, Baumit SilikatTop (Baumit Szilikát) vakolat, dörzsölt 2 mm, 9, 8, 7, 6 színcsoport</t>
  </si>
  <si>
    <t>21-003-11.1.1</t>
  </si>
  <si>
    <t>Földvisszatöltés munkagödörbe vagy munkaárokba, tömörítés nélkül, réteges elterítéssel, I-IV. osztályú talajban, kézi erővel, az anyag súlypontja karoláson belül, a vezeték (műtárgy) felett és mellett 50 cm vastagságig</t>
  </si>
  <si>
    <t>21-008-2.2.1</t>
  </si>
  <si>
    <t>Tömörítés bármely tömörítési osztályban gépi erővel, kis felületen, tömörségi fok: 85%</t>
  </si>
  <si>
    <t>M31-001-1.2.1</t>
  </si>
  <si>
    <t>Betonacél helyszíni szerelése függőleges vagy vízszintes tartószerkezetbe, bordás betonacélból, 4-10 mm átmérő között hidegen húzott bordás betonacél, 6 m-es szálban, BHB55.50 8-12 mm</t>
  </si>
  <si>
    <t>47-000-1.99.1.2.1.1-0218023</t>
  </si>
  <si>
    <t>Belső festéseknél felület előkészítése, részmunkák; felület glettelése zsákos kiszerelésű anyagból (alapozóval, sarokvédelemmel), bármilyen padozatú helyiségben, vakolt felületen, 1,5 mm vastagságban tagolatlan felületen, RIGIPS RIMANO 0-3 belsőtéri nagyszilárdságú glettelőgipsz</t>
  </si>
  <si>
    <t>47-010-2.1.1-0151801</t>
  </si>
  <si>
    <t>Enyhén nedvszívó vagy sima falfelületek  tapadásközvetítő alapozása, vizes-diszperziós akril bázisú alapozóval, tagolatlan felületen, Héra falfix vizes diszperziós mélyalapozó</t>
  </si>
  <si>
    <t>47-011-15.1.1.1-0151171</t>
  </si>
  <si>
    <t>Diszperziós festés műanyag bázisú vizes-diszperziós  fehér vagy gyárilag színezett festékkel, új vagy régi lekapart, előkészített alapfelületen, vakolaton, két rétegben, tagolatlan sima felületen, Héra diszperziós belső falfesték, fehér</t>
  </si>
  <si>
    <t>K44-090-100</t>
  </si>
  <si>
    <t>44-002-1.3</t>
  </si>
  <si>
    <t>44-001-2.1.1</t>
  </si>
  <si>
    <t>Tetőlécezés tetőfelület ellenlécezésének elkészítése, Fenyő zárléc 3-6 m 50x50 mm, lángmentesítéssel, gomba és rovarkártevő elleni védelemmel, a szarufákra bitumenes csupaszlemez elválasztó réteg beépítése szükséges</t>
  </si>
  <si>
    <t>Külső fafelületek alapmázolása, színtelen műgyantalakkal vagy színes lazúr bevonóanyaggal, tagolt felületen, Tikkurila Valtti Base oldószeres favédőszer alapozó</t>
  </si>
  <si>
    <t>Külső fafelületek lazúrozása, gyalult felületen, oldószeres lazúrral, két rétegben, tagolatlan felületen, Tikkurila Valtti Satin oldószeres lazúr, kékes-zöld színben</t>
  </si>
  <si>
    <t>Pillérek, gépalapok, oszlopok, aknák, munkagödrök, pincetömbök kiemelése, 1 m padka hagyással, kétoldalra kiemelve, depóniába vagy szállítóeszközre rakva, száraz, földnedves talajban, 10,01-50,00 m2 alapterület között, 1,50 m mélységig, III. fejtési talajosztályban, tükörkiemelés téglaburkolatnál és járdánál</t>
  </si>
  <si>
    <t>Sávalap, talpgerenda kétoldalas zsaluzása fa zsaluzattal, max. 0,8 m magasságig, téglaburkolat és járda beton szegélygerenda zsaluzata</t>
  </si>
  <si>
    <t>Vasalt aljzat készítése helyszínen kevert, C16/20 minőségű betonból, C16/20-X0v(H)-24-F2 kavicsbeton keverék, téglaburkolatnál és járdánál szegélygerendával</t>
  </si>
  <si>
    <t>K31-051-22</t>
  </si>
  <si>
    <t>M36-005-1.2.1.1.1-0414755</t>
  </si>
  <si>
    <t>Homlokzatvakolat készítése gépi felhordással, előkevert normál szárazhabarcsból, sima, normál mész-cement vakolat, 2 cm vastagságban, LB-Knauf MP 501 I/Gépi alapvakolat "501"-es, anyagában besimítható, tapadóhíd Kontakt VP/VS cementes gépi gúzolóanyaggal, pozitív sarkokon élvédővel</t>
  </si>
  <si>
    <t>M36-003-1.2.1.1.1-0414755</t>
  </si>
  <si>
    <t>Oldalfalvakolat készítése, gépi felhordással, zsákos kiszerelésű szárazhabarcsból, sima, normál mész-cement vakolat, 1 cm vastagságban, LB-Knauf MP 501 I/Gépi alapvakolat "501"-es, anyagában besimítható, a felület portalanításával, előnedvesítésével, pozitív sarkokon élvédővel</t>
  </si>
  <si>
    <t>K45-090-100</t>
  </si>
  <si>
    <t>Vasalt aljzat készítése helyszínen kevert, C16/20 minőségű betonból, C16/20-X0v(H)-24-F2 kavicsbeton keverék, szigetelést tartó aljzat</t>
  </si>
  <si>
    <t>M39-003-2.2.2.3.2</t>
  </si>
  <si>
    <t>Függőereszcsatorna szerelése, félkörszelvényű, bármilyen kiterített szélességben, minősített ötvözött horganylemezből, RHEINZINK prePATINA blue-grey felületű QUALITY ZINC minőségű félkörszelvényű függő ereszcsatorna 0,70 mm vtg, 333 mm, a szereléshez szükséges kiegészítő elemekkel (pl. rögzítőelem, véglemez, sarokelem, bertolkollóelem)</t>
  </si>
  <si>
    <t>Lefolyócső szerelése kör keresztmetszettel, bármilyen kiterített szélességgel, minősített ötvözött horganylemezből, RHEINZINK prePATINA blue-grey felületű QUALITY ZINC minőségű körszelvényű lefolyócső, 0,65 mm vtg, 100 mm, a szereléshez szükséges kiegészítő elemekkel (pl. rögzítőelem, hattyúnyak, csőív, kifolyóelem)</t>
  </si>
  <si>
    <t>M43-001-2.1.2-0148212</t>
  </si>
  <si>
    <t>M43-002-1.1-0148302</t>
  </si>
  <si>
    <t>M43-002-11.1-0148317</t>
  </si>
  <si>
    <t>43-003-1.1.1.1-0993184</t>
  </si>
  <si>
    <t>43-003-2.1.1-0993186</t>
  </si>
  <si>
    <t>43-003-4.1.1.1-0993186</t>
  </si>
  <si>
    <t>Falszegély szerelése keményhéjalású tetőhöz, minősített ötvözött horganylemezből, 33 cm kiterített szélességig, RHEINZINK QUALITY ZINC minőségű titáncink lemezből szegély 0,7 mm vtg., kiterített szélesség: 301-350 mm, prePATINA blue-grey felületű</t>
  </si>
  <si>
    <t>Oromszegély szerelése, minősített ötvözött horganylemezből, 33 cm kiterített szélességig, RHEINZINK QUALITY ZINC minőségű titáncink lemezből szegély 0,7 mm vtg., kiterített szélesség: 301-350 mm, prePATINA blue-grey felületű</t>
  </si>
  <si>
    <t>Ereszszegély szerelése keményhéjalású tetőhöz, minősített ötvözött horganylemezből, 40 cm kiterített szélességig, RHEINZINK QUALITY ZINC minőségű titáncink lemezből szegély 0,7 mm vtg., kiterített szélesség: 201-250 mm, prePATINA blue-grey felületű</t>
  </si>
  <si>
    <t>41-003-29.31-0194019</t>
  </si>
  <si>
    <t>Meglévő, falazott szerkezetű toldalék épület teljes elbontása, alapozás, falszerkezetek, födémszerkezet, tető, padlószerkezet, nyílászárók, stb., a bontási munkákhoz szükséges munkabiztonsági segédszerkezettekkel</t>
  </si>
  <si>
    <t>klt</t>
  </si>
  <si>
    <t>M35-080-4.1</t>
  </si>
  <si>
    <t>M35-080-4.2</t>
  </si>
  <si>
    <t>SZERKEZETI MUNKÁK</t>
  </si>
  <si>
    <t>Szerkezeti munkák</t>
  </si>
  <si>
    <t>Tuskókiásás egyes döntött fák esetén, kézi erővel, III. oszt. talajban, gyökfő átmérő: 10-30 cm között, előirányzat</t>
  </si>
  <si>
    <t>21-001-3.2.1</t>
  </si>
  <si>
    <t>Beton sáv-, talp- lemezalap készítése helyszínen kevert betonból, C12/15 minőségű betonból, C12/15-X0b(H)-24-F2 kavicsbeton keverék</t>
  </si>
  <si>
    <t>M23-003-3-0112210</t>
  </si>
  <si>
    <t>Szerelt gipszkarton álmennyezet, fenyő tetőlécvázon, 25x50 mm, lángmentesítéssel, gomba és rovarkártevő elleni védelemmel, csavarfejek és illesztések alapglettelve (Q2 minőségben), nem látszó bordázattal, 40 cm bordatávolsággal, 1 rtg. gipszrost építőlemez borítással, RIGIPS Rigidur H gipszrostlap 12,5 mm vtg., direkt függesztővel</t>
  </si>
  <si>
    <t>Tér- vagy járdaburkolat készítése klinkertéglából,  cementhabarcs ágyazatra, élére állítva, fugázva, FELDHAUS 402 vörös térburkoló, 240x118x52 mm</t>
  </si>
  <si>
    <t>M62-003-82.1-1615202</t>
  </si>
  <si>
    <t>Belső festéseknél felület előkészítése, részmunkák; glettelés, mészhidrát kötőanyagú glettel vakolt felületen, tagolatlan felületen, POLI-FARBE Corso páraáteresztő beltéri meszes glettanyag, szükség szerinti foltszerű felületjavítás, előirányzat:10%, istállóban</t>
  </si>
  <si>
    <t>Impregnálás (vízzel hígítható koncentrátummal), szilikon bázisú, hidrofóbizáló réteg felhordása, egy rétegben, tégla felületre, MAPEI Antipluviol W átlátszó, szilikon és sziloxán bázisú vízlepergetô impregnálószer, vizes diszperzióban</t>
  </si>
  <si>
    <t>47-013-32.3.1</t>
  </si>
  <si>
    <t>Acélbetétek utólagos beragasztása (tüskézés), átmérő: 12 mm, HILTI HIT-HY 150 MAX/330 cementbázisú kétkomponensű ragasztó, furatkészítéssel együtt, talpkoszorú és koszorú bekötése</t>
  </si>
  <si>
    <t>K42-090-1.9</t>
  </si>
  <si>
    <t>Tégla falburkolat javítása, fugázás pótlása, előirányzat: a teljes felület 20%-a</t>
  </si>
  <si>
    <t>Mészfestések, korszerű gyári készrekevert fehér vagy színes mészfestékkel, egy színben, tagolatlan durva felületen, két rétegben, POLI-FARBE beltéri mészfesték, fehér</t>
  </si>
  <si>
    <t>47-011-1.5.1.3.1</t>
  </si>
  <si>
    <t>Sávalap, talpgerenda kétoldalas zsaluzása fa zsaluzattal, max. 0,8 m magasságig</t>
  </si>
  <si>
    <t>Vasbeton sáv-, talp- lemez- vagy gerendaalap készítése helyszínen kevert betonból, C16/20 minőségű betonból, C20/25-X0v(H)-24-F2 kavicsbeton keverék</t>
  </si>
  <si>
    <t>M23-003-3-0230410</t>
  </si>
  <si>
    <t>31-021-2.3.2-0230410</t>
  </si>
  <si>
    <t>Vasbeton koszorú készítése, C20/25 minőségű betonból, kézi bedolgozással, vibrátoros tömörítéssel, 400 cm² keresztmetszet felett C20/25-X0v(H)-24-F2 kavicsbeton keverék</t>
  </si>
  <si>
    <t>Földmű vízszintes felületének rendezése a felesleges föld elterítésével, tömörítés nélkül, gépi erővel, kiegészítő kézi munkával, 16%-os terephajlásig, 20 cm vastagságban, talajosztály: I-IV., tereprendezés az épület körüli 5 m-es sávban (kétoldalt és hátul), és konténer helyén</t>
  </si>
  <si>
    <t>Egyoldalon tokos műanyag csatornacső beépítése földárokba, gumigyűrűs kötéssel, csőidomok nélkül, 2,00 m hosszú csövekből, külső csőátmérő: 125 mm, PIPELIFE PVC-U tömörfalú tokos csatornacső 125x3,2x1000 mm SN4, KGEM125/1M-EN, földmunkával együtt, szikkasztó bekötése</t>
  </si>
  <si>
    <t>M53-001-31.2.2-0131512</t>
  </si>
  <si>
    <t>47-000-4.4.2.1</t>
  </si>
  <si>
    <t>Acélfelületek mázolásának előkészítő és részmunkái; kézi rozsdamentesítés, acélszerkezeten, nagyobb acélfelületen, könnyű rozsdásodás esetén</t>
  </si>
  <si>
    <t>K47-021-101</t>
  </si>
  <si>
    <t>Nagyméretű acélszerkezet felületképzése műgyanta kötőanyagú, oldószertartalmú festékrendszerrel; korróziógátló alapozás, két réteg közbenső festés és fedőmázolás, Trinát festékrendszer</t>
  </si>
  <si>
    <t>K47-011-100</t>
  </si>
  <si>
    <t>Egyedi díszítő festés készítése, vízvételi hely vagy zabos csésze körül</t>
  </si>
  <si>
    <t>41-003-29.5-0194037</t>
  </si>
  <si>
    <t>Egyszeres húzott, hornyolt  tetőcserép fedésnél, fém vápaelem elhelyezése, TONDACH alumínium vápatekercs, 600 mm, piros</t>
  </si>
  <si>
    <t>41-003-29.6-0194031</t>
  </si>
  <si>
    <t>Tégla falburkolat javítása, egyenkénti kivésése és pótlása, előirányzat: a teljes felület 5%-a</t>
  </si>
  <si>
    <t>31-001-2-0452001</t>
  </si>
  <si>
    <t>Hegesztett betonacél háló szerelése tartószerkezetbe FERALPI 4K1515 építési síkháló; 5,00 x 2,15 m; 150 x 150 mm osztással Ø 4,00 / 4,00 BHB55.50, járda</t>
  </si>
  <si>
    <t>Deszkázás homlokdeszka léctagozattal, gyalulva, 30 cm szélességig</t>
  </si>
  <si>
    <t>35-004-1.4</t>
  </si>
  <si>
    <t>Kőburkolatok javítása, felfrissítése csiszolással, márvány zabcsésze</t>
  </si>
  <si>
    <t>42-051-1.1.3.4.2.1</t>
  </si>
  <si>
    <t>Ipari padlóburkolat készítése, kül- és beltéri járófelületek, friss beton vagy esztrich járófelületre, egyéb bevonatok, tapadóhidak, impregnálók, beton impregnáló rendszer, oldószer mentes, két rétegben, színtelen,  MAPEI Mapecrete Creme Protection impregnáló</t>
  </si>
  <si>
    <t>Kültéri vakolóprofilok elhelyezése, horganyzott acélból, rozsdamentes acélból, 6 - 23 mm vakolatvastagsághoz, dilatációs profil, PROTEKTOR kültéri dilatációs profil, 15 mm vakolathoz elasztikus középrésszel, horganyzott acél, Cikkszám: 3216</t>
  </si>
  <si>
    <t>Kültéri vakolóprofilok elhelyezése, horganyzott acélból, rozsdamentes acélból, 6 - 23 mm vakolatvastagsághoz, dilatációs profil, PROTEKTOR kültéri dilatációs profil, 15 mm vakolathoz elasztikus középrésszel, horganyzott acél, Cikkszám: 3204</t>
  </si>
  <si>
    <t>36-051-6.16-0191606</t>
  </si>
  <si>
    <t>41-003-29.33-0196043</t>
  </si>
  <si>
    <t>Egyszeres húzott, hornyolt  tetőcserép fedésnél, tetőkibúvó ablak elhelyezése, LEIER tetőkibúvó ablak, fém, téglavörös</t>
  </si>
  <si>
    <t>43-000-11</t>
  </si>
  <si>
    <t>Tetőkibúvó ajtó vagy tetőablak bontása</t>
  </si>
  <si>
    <t>44-001-1.1.1.1</t>
  </si>
  <si>
    <t>Beltéri nyílászárók elhelyezése, előre kihagyott falnyílásba, utólagos elhelyezéssel, szerelvényezve, finom beállítással, egyszárnyú beltéri ajtó, fa tokkal, fa betétes ajtólappal, Tikurilla lazúr felületképzéssel, kékes-zöld színben, tömör kivitelben, küszöbbel, konszignáció szerinti műszaki tartalommal
nm: 75/210 cm</t>
  </si>
  <si>
    <t>48-014-4.4-0313001</t>
  </si>
  <si>
    <t>Üzemi-használati víz elleni, víznyomásnak nem kitett helyzetű,  kerámia vagy GRES lapburkolat alatti függőleges falszigetelés bevonatszigeteléssel, két rétegben, minimum 2,0 mm száraz rétegvastagságú kétkomponensű szigetelőhabarccsal, glettvassal vagy simítóval felhordva, MAPEI Mapelastic kétkomponensű, cementkötésű, kenhető vízszigetelő habarcs</t>
  </si>
  <si>
    <t>48-014-7.4-0313001</t>
  </si>
  <si>
    <t>Üzemi-használati víz elleni, víznyomásnak nem kitett helyzetű,  kerámia vagy GRES lapburkolat alatti padlószigetelés bevonatszigeteléssel, két rétegben, minimum 2,0 mm száraz rétegvastagságú kétkomponensű szigetelőhabarccsal,glettvassal vagy simítóval felhordva, MAPEI Mapelastic kétkomponensű, cementkötésű, kenhető vízszigetelő habarcs</t>
  </si>
  <si>
    <t>48-014-12-0313601</t>
  </si>
  <si>
    <t>Üzemi-használati víz elleni szigetelés  hajlaterősítése szigetelőhabarcs vagy műanyagbázisú bevonatszigetelésnél, egy rétegben, szigetelés rétegei közé beágyazva, minimum 8,0 cm széles rendszerkomponens hajlaterősítő-résáthidaló szalaggal, MAPEI Mapeband szövet szalag</t>
  </si>
  <si>
    <t>M21-011-11.6</t>
  </si>
  <si>
    <t>Építési törmelék konténeres elszállítása, lerakása, lerakóhelyi díjjal, veszélyes hulladékként (laza m3-ben megadva)</t>
  </si>
  <si>
    <t>Kiskő, keramit és téglaburkolat bontása, betonágyazattal, szegéllyel</t>
  </si>
  <si>
    <t>M62-001-3.2</t>
  </si>
  <si>
    <t xml:space="preserve">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 konszignáció szerinti műszaki tartalommal, istálló kapuk:
</t>
  </si>
  <si>
    <t>36-000-1.1.1</t>
  </si>
  <si>
    <t>Vakolat leverése oldalfalról vagy mennyezetről 1,5 cm vastagságig falazó, cementes mészhabarcs</t>
  </si>
  <si>
    <t>Meglévő nyílászáró szerkezet felújítása, javítása, pótlása, esetleg cseréje; rögzítés szükség szerinti megerősítése, szárnyszerkezet szükség szerinti faanyagpótlásos javítása, vagy cseréje, meglévő mázolás eltávolítása üvegpor szórással, új felületképzés készítése Tikurilla beeresztő alapozóval és Tikurilla lazúrral kékes-zöld színben; függesztők, görgők, rácsszerkezetek, vasalatok, szerelvények javítása, vagy cseréje, hiányzó elemek pótlása, felületképzése; a szerkezet illesztése, beállítása, konszignáció szerinti műszaki tartalommal, deszkázatos tolópanelek:</t>
  </si>
  <si>
    <t>Szelemen, szarufa, lécezés cseréje; szarufák, tető kültéri korhadt szarufáinak javítása, pótlása</t>
  </si>
  <si>
    <t>M36-001-21.11.1-0550040</t>
  </si>
  <si>
    <t>Mennyezetvakolat készítése durva (cuppantott)  kivitelben, kézi felhordással, belső, vakoló cementes mészhabarccsal, sík vasbeton födémen, 1,5-2,0 cm vastagságban, Hvb8-mc, belső, vakoló cementes mészhabarccsal</t>
  </si>
  <si>
    <t>43-000-8</t>
  </si>
  <si>
    <t>Falfedések egy vagy két vízorros, hajlatbádog bontása,100 cm kiterített szélességig</t>
  </si>
  <si>
    <t>35-004-1.1</t>
  </si>
  <si>
    <t>Deszkázás bádogozás alá, 24 mm vtg. gyalulatlan deszkával, lángmentesítéssel, gomba és rovarkártevő elleni védelemmel</t>
  </si>
  <si>
    <t>42-091-14.1-0213707</t>
  </si>
  <si>
    <t>Beton felületek tisztítása, moha, gombák, algákés más biológiai szennyeződések eltávolításanagynyomású ( 110-130 bar ) vízsugárral történőlemosással, biológiai szennyeződés eltávolítóval, sima felület esetén, Remmers Alkutex BFA-Entferner biológiai szennyeződés eltávolítóval</t>
  </si>
  <si>
    <t>31-090-2.1-1600050</t>
  </si>
  <si>
    <t>33-091-3.1</t>
  </si>
  <si>
    <t>33-091-4.1.1-1110002</t>
  </si>
  <si>
    <t>Teherhordó és kitöltő falazat, égetett agyag-kerámia termékekből, meglévő falazati hiányosságok pótlása, falazat pótlása, 0,01 m³-ig, Kisméretű tömör tégla 250x120x65 mm I.o. Hf5-mc, falazó, cementes mészhabarcs, előirányzat</t>
  </si>
  <si>
    <t>Teherhordó és kitöltő falazat, égetett agyag-kerámia termékekből, tokok kiékelése, kisméretű téglában, istálló kapuk, külső ajtók</t>
  </si>
  <si>
    <t>VI. TELEP 1. ÉPÜLET - PAPIANCE ISTÁLLÓ</t>
  </si>
  <si>
    <t>Szelemen, szarufa, lécezés cseréje; szelemenek, székoszlopok, váltó- és fiókgerendák, feszítőmű lehajlott kötőgerendái, széthasadt székoszlop, csavarodott derékszelemen, javítása, cseréje</t>
  </si>
  <si>
    <t>Egyéb ácsszerkezetek, járópalló bontása,  szénaledobó</t>
  </si>
  <si>
    <t>Szénaledobó burkolata, 50 mm vastag, nútolt, gyalult palló terítés</t>
  </si>
  <si>
    <t>Meglévő tetőszerkezet felületének letisztítása, portalanítása</t>
  </si>
  <si>
    <t>Sávos szalagfedések; Sima fémlemez fedés készítése lemezszalagból, kettős állókorcos kivitelben, RHEINZINK prePATINA blue-grey felületű QUALITY ZINC minőségű lemezszalag 570x0,7 mm vtg., korctömítő szalaggal</t>
  </si>
  <si>
    <t>Sávos szalagfedések; Többlet a tető formája és a munkavégzési körülmények miatt, kettős állókorcos fémlemezfedésre, szellőző alátétszőnyeg fektetése titáncink lemezből készült kettős állókorcos fémlemezfedés alatt, a fedés alsó oldalának hatékonyabb szellőztetésére és a kopogó esőhang csökkentésére, RHEINZINK VAPOZINC szellőző alátétszőnyeg, páraáteresztő fóliával és öntapadó toldásokkal, Cikkszám: 9800285</t>
  </si>
  <si>
    <t>43-001-2.2.8-0148946</t>
  </si>
  <si>
    <t>43-001-2.4.1.1-0148233</t>
  </si>
  <si>
    <t>Sávos szalagfedések; Fémlemez szalagfedések vonalmenti kapcsolatainak készítése, perforált vagy expandált lemezszalagból, eresz beszellőzősáv készítése, RHEINZINK AERO 46 perforált lemez prePATINA blue-grey 1000x2000 mm, 1,00 mm vtg, Cikkszám: 4598000, Ksz: 10 cm</t>
  </si>
  <si>
    <t>Sávos szalagfedések; Fémlemez szalagfedések vonalmenti kapcsolatainak készítése, kettős állókorcos fémlemezfedésben, eresz kialakítás mozgásbiztosító korcvég- lezárással,  Kettős állókorcos fedéshez beakasztó ereszsáv RHEINZINK prePATINA blue-grey felületű QUALITY ZINC minőségű táblalemez 0,80 mm vtg, Ksz: 33 cm</t>
  </si>
  <si>
    <t>43-001-2.4.2.1-3993055</t>
  </si>
  <si>
    <t>43-001-2.4.2.7.1-0993220</t>
  </si>
  <si>
    <t xml:space="preserve">Sávos szalagfedések; Fémlemez szalagfedések vonalmenti kapcsolatainak készítése, kettős állókorcos fémlemezfedésben, tető oldalsó falcsatlakozásának kialakítása, tetőlejtéssel párhuzamos és lefelé szűkülő oldalsó falcsatlakozásnál, Tető oldalsó csatlakozása RHEINZINK QUALITY ZINC minőségű titáncink lemezből, 0,8 mm vtg., prePATINA blue-grey felületű, Ksz: 25 cm </t>
  </si>
  <si>
    <t>Sávos szalagfedések; Fémlemez szalagfedések vonalmenti kapcsolatainak készítése, kettős állókorcos fémlemezfedésben, oromszegély kialakítása, lécbetéttel kivitelezett oromszegélyként, Oromszegély kialakítása RHEINZINK QUALITY ZINC minőségű titáncink lemezből, 0,8 mm vtg., prePATINA blue-grey felületű, Ksz: 25 cm</t>
  </si>
  <si>
    <t>43-001-2.4.3.1.1-0993204</t>
  </si>
  <si>
    <t>1 jelű, nm: 163/324 cm, istálló kapu</t>
  </si>
  <si>
    <t>Fa kültéri nyílászárók elhelyezése, gerébtokos bejárati ajtó, tagozatos fa tokszerkezet, kazettás fa ajtólap, szerelvényezéssel, illesztéssel, Tikurilla lazúr felületképzéssel, kékes-zöld színben, konszignáció szerinti műszaki tartalommal
2 jelű, nm: 100/220 cm</t>
  </si>
  <si>
    <t>Fa kültéri nyílászárók, hőszigetelt, fokozott légzárású ablak elhelyezése, előre kihagyott falnyílásba, szerelvényezéssel, illesztéssel, Tikurilla lazúr felületképzéssel, kékes-zöld színben, Ug=1,0 W/m2K hőszigetelő üvegezéssel, konszignáció szerinti műszaki tartalommal, bukó, külső-belső ablakpárkánnyal
5 jelű, nm: 98/73 cm</t>
  </si>
  <si>
    <t xml:space="preserve">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a szerkezet illesztése, beállítása, konszignáció szerinti műszaki tartalommal:
</t>
  </si>
  <si>
    <t>3 jelű, nm: 143/183 cm, padlás ajtó</t>
  </si>
  <si>
    <t>7 jelű, nm: 130/239 cm, deszkázatos tolópanel (box)</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</si>
  <si>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4 jelű, nm: 94/64 cm, box ablak</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</si>
  <si>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6 jelű, nm: 172/173 cm, folyosó ablak</t>
  </si>
  <si>
    <t>Szellőzőrácsok felújítása, javítása, esetleg cseréje, hiányzó elemek pótlása, a felület rozsdamentesítése, korróziógátló alapozása, közbenső és fedőmázolása, konszignáció szerinti műszaki tartalommal
nm: 40/20 cm, szellőzőrács</t>
  </si>
  <si>
    <t>Acélfelületek mázolásának előkészítő és részmunkái; kézi rozsdamentesítés, rácson, korláton, kerítésen, sodronyhálón, könnyű rozsdásodás esetén, külső létra</t>
  </si>
  <si>
    <t>Rács, korlát, kerítés, sodronyháló felületképzése műgyanta kötőanyagú, oldószertartalmú festékrendszerrel; korróziógátló alapozás, két réteg közbenső festés és fedőmázolás, Trinát festékrendszer, külső létra</t>
  </si>
  <si>
    <t>Hőhidak hőszigetelése; bentmaradó zsaluzatként alkalmazva, extrudált polisztirolhab lemezzel, STYROFOAM IB-A 080 érdesített felületű extrudált polisztirolhab hőszigetelő lemez, 40x600x1250 mm</t>
  </si>
  <si>
    <t>48-007-51.1.1-0110163</t>
  </si>
  <si>
    <t>Betonaljzatok és betonanyagú burkolatok foltszerű felvésése, javítása, cementsimítással vízszintes vagy ferde felületen 2 cm vastagságban,, Hs60-c, simító, cementhabarcs</t>
  </si>
  <si>
    <t>Egyszeres húzott, hornyolt  tetőcserép fedésnél, alumínium vápalezáró szalag elhelyezése, TONDACH öntapadó vápalezáró szalag, piros</t>
  </si>
  <si>
    <t>K35-080-100</t>
  </si>
  <si>
    <t>Szénaledobó felújítása, javítása; a szerkezet szükség szerinti javítása, megerősítése, deszkázat szükség szerinti cseréje, pótlása
nm: 153/95/652 cm</t>
  </si>
  <si>
    <t>Fafelületek mázolásának előkészítő és részmunkái; meglévő felület csiszolása, portalanítása, látszó szarufavég, szénaledobó</t>
  </si>
  <si>
    <t>Faanyag gomba és rovarkártevő elleni megelőző, egyidejűleg égéskésleltető védelme mázolási technológiával felhordott anyaggal, KEMIKÁL TETOL FB égéskésleltető, gomba- és rovarkárosítás elleni, faanyagvédő szer, zöld, meglévő tetőszerkezeten, szénaledobón</t>
  </si>
  <si>
    <t>Dátum: 2016.03.07</t>
  </si>
  <si>
    <t>M35-080</t>
  </si>
  <si>
    <t>Faanyagvédelmi szakvélemény készítése</t>
  </si>
  <si>
    <t>ktg</t>
  </si>
  <si>
    <t>Nem készül</t>
  </si>
  <si>
    <t>50-008-1.1.1.1-0010003</t>
  </si>
  <si>
    <t>Öltözőszekrények beszerelése járatos méretű készre szerelt elemekből, biztonsági zárral (két kulccsal), acéllemezből, elektrosztatikus szinterezéssel/porszórással, ajtón lévő kopoltyúkkal, hosszúajtós, metaloBox Project 4 4 ajtós öltözőszekrény, 180 x 120 x  50 cm</t>
  </si>
  <si>
    <t>50-008-61.2-0010133</t>
  </si>
  <si>
    <t xml:space="preserve">Öltözőpadok beszerelése járatos méretű készre szerelt elemekből, egyoldalas háttámlás öltözőpad, ruhaakasztó kampókkal, metaloBox OP E/H 1500 egyoldalas háttámlás öltözőpad, 150 x 36 cm </t>
  </si>
  <si>
    <t>K50-011</t>
  </si>
  <si>
    <t xml:space="preserve">1600x800 mm lapméretű fémvázas, laminált lappal rendelkező asztal, metaloBox Kft. SNACK TABLE 120W étkező asztal
</t>
  </si>
</sst>
</file>

<file path=xl/styles.xml><?xml version="1.0" encoding="utf-8"?>
<styleSheet xmlns="http://schemas.openxmlformats.org/spreadsheetml/2006/main">
  <numFmts count="2">
    <numFmt numFmtId="43" formatCode="_-* #,##0.00\ _F_t_-;\-* #,##0.00\ _F_t_-;_-* &quot;-&quot;??\ _F_t_-;_-@_-"/>
    <numFmt numFmtId="164" formatCode="#,##0\ &quot;Ft&quot;"/>
  </numFmts>
  <fonts count="23">
    <font>
      <sz val="10"/>
      <name val="Arial CE"/>
      <charset val="238"/>
    </font>
    <font>
      <sz val="11"/>
      <color theme="1"/>
      <name val="Calibri"/>
      <family val="2"/>
      <charset val="238"/>
      <scheme val="minor"/>
    </font>
    <font>
      <sz val="10"/>
      <name val="Arial CE"/>
      <charset val="238"/>
    </font>
    <font>
      <sz val="10"/>
      <name val="Arial Narrow"/>
      <family val="2"/>
    </font>
    <font>
      <sz val="10"/>
      <color indexed="8"/>
      <name val="Arial Narrow"/>
      <family val="2"/>
    </font>
    <font>
      <b/>
      <sz val="10"/>
      <name val="Arial Narrow"/>
      <family val="2"/>
    </font>
    <font>
      <b/>
      <sz val="10"/>
      <color indexed="8"/>
      <name val="Arial Narrow"/>
      <family val="2"/>
    </font>
    <font>
      <b/>
      <sz val="10"/>
      <name val="Arial Narrow"/>
      <family val="2"/>
      <charset val="238"/>
    </font>
    <font>
      <b/>
      <u/>
      <sz val="9"/>
      <name val="Arial Narrow"/>
      <family val="2"/>
      <charset val="238"/>
    </font>
    <font>
      <sz val="9"/>
      <name val="Arial Narrow"/>
      <family val="2"/>
      <charset val="238"/>
    </font>
    <font>
      <sz val="10"/>
      <name val="Arial Narrow"/>
      <family val="2"/>
      <charset val="238"/>
    </font>
    <font>
      <i/>
      <sz val="10"/>
      <name val="Arial Narrow"/>
      <family val="2"/>
      <charset val="238"/>
    </font>
    <font>
      <i/>
      <sz val="10"/>
      <color indexed="10"/>
      <name val="Arial Narrow"/>
      <family val="2"/>
      <charset val="238"/>
    </font>
    <font>
      <sz val="10"/>
      <name val="Times New Roman"/>
      <family val="1"/>
      <charset val="238"/>
    </font>
    <font>
      <sz val="16"/>
      <color indexed="8"/>
      <name val="Times New Roman"/>
      <family val="1"/>
      <charset val="238"/>
    </font>
    <font>
      <sz val="14"/>
      <name val="Times New Roman"/>
      <family val="1"/>
      <charset val="238"/>
    </font>
    <font>
      <sz val="12"/>
      <name val="Times New Roman"/>
      <family val="1"/>
      <charset val="238"/>
    </font>
    <font>
      <sz val="12"/>
      <color indexed="8"/>
      <name val="Times New Roman"/>
      <family val="1"/>
      <charset val="238"/>
    </font>
    <font>
      <sz val="10"/>
      <color indexed="8"/>
      <name val="Times New Roman"/>
      <family val="1"/>
      <charset val="238"/>
    </font>
    <font>
      <b/>
      <sz val="10"/>
      <color indexed="8"/>
      <name val="Arial Narrow"/>
      <family val="2"/>
      <charset val="238"/>
    </font>
    <font>
      <u/>
      <sz val="10"/>
      <name val="Times New Roman"/>
      <family val="1"/>
      <charset val="238"/>
    </font>
    <font>
      <sz val="14"/>
      <color indexed="8"/>
      <name val="Times New Roman"/>
      <family val="1"/>
      <charset val="238"/>
    </font>
    <font>
      <b/>
      <sz val="12"/>
      <color indexed="8"/>
      <name val="Times New Roman"/>
      <family val="1"/>
      <charset val="238"/>
    </font>
  </fonts>
  <fills count="3">
    <fill>
      <patternFill patternType="none"/>
    </fill>
    <fill>
      <patternFill patternType="gray125"/>
    </fill>
    <fill>
      <patternFill patternType="solid">
        <fgColor rgb="FFFFFF00"/>
        <bgColor indexed="64"/>
      </patternFill>
    </fill>
  </fills>
  <borders count="2">
    <border>
      <left/>
      <right/>
      <top/>
      <bottom/>
      <diagonal/>
    </border>
    <border>
      <left/>
      <right/>
      <top/>
      <bottom style="thin">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84">
    <xf numFmtId="0" fontId="0" fillId="0" borderId="0" xfId="0"/>
    <xf numFmtId="0" fontId="3" fillId="0" borderId="0" xfId="0" applyFont="1"/>
    <xf numFmtId="0" fontId="4" fillId="0" borderId="0" xfId="0" applyFont="1"/>
    <xf numFmtId="0" fontId="3" fillId="0" borderId="1" xfId="0" applyFont="1" applyBorder="1"/>
    <xf numFmtId="164" fontId="3" fillId="0" borderId="0" xfId="0" applyNumberFormat="1" applyFont="1"/>
    <xf numFmtId="164" fontId="3" fillId="0" borderId="1" xfId="0" applyNumberFormat="1" applyFont="1" applyBorder="1"/>
    <xf numFmtId="164" fontId="5" fillId="0" borderId="0" xfId="0" applyNumberFormat="1" applyFont="1"/>
    <xf numFmtId="0" fontId="6" fillId="0" borderId="0" xfId="0" applyFont="1" applyAlignment="1">
      <alignment horizontal="right"/>
    </xf>
    <xf numFmtId="164" fontId="4" fillId="0" borderId="0" xfId="0" applyNumberFormat="1" applyFont="1"/>
    <xf numFmtId="0" fontId="4" fillId="0" borderId="0" xfId="0" applyFont="1" applyAlignment="1">
      <alignment horizontal="right"/>
    </xf>
    <xf numFmtId="0" fontId="8" fillId="0" borderId="0" xfId="0" applyFont="1"/>
    <xf numFmtId="0" fontId="9" fillId="0" borderId="0" xfId="0" applyFont="1"/>
    <xf numFmtId="3" fontId="13" fillId="0" borderId="0" xfId="0" applyNumberFormat="1" applyFont="1" applyAlignment="1">
      <alignment horizontal="right"/>
    </xf>
    <xf numFmtId="0" fontId="13" fillId="0" borderId="0" xfId="0" applyNumberFormat="1" applyFont="1" applyAlignment="1">
      <alignment horizontal="left"/>
    </xf>
    <xf numFmtId="0" fontId="18" fillId="0" borderId="0" xfId="0" applyNumberFormat="1" applyFont="1" applyAlignment="1">
      <alignment horizontal="left"/>
    </xf>
    <xf numFmtId="0" fontId="13" fillId="0" borderId="0" xfId="0" applyNumberFormat="1" applyFont="1" applyAlignment="1"/>
    <xf numFmtId="0" fontId="13" fillId="0" borderId="0" xfId="0" applyFont="1" applyAlignment="1">
      <alignment horizontal="left"/>
    </xf>
    <xf numFmtId="0" fontId="13" fillId="0" borderId="0" xfId="0" applyFont="1" applyAlignment="1"/>
    <xf numFmtId="0" fontId="7" fillId="0" borderId="0" xfId="0" applyNumberFormat="1" applyFont="1" applyAlignment="1">
      <alignment vertical="top"/>
    </xf>
    <xf numFmtId="3" fontId="10" fillId="0" borderId="0" xfId="0" applyNumberFormat="1" applyFont="1" applyAlignment="1">
      <alignment vertical="top"/>
    </xf>
    <xf numFmtId="0" fontId="10" fillId="0" borderId="0" xfId="0" applyNumberFormat="1" applyFont="1" applyAlignment="1">
      <alignment vertical="top"/>
    </xf>
    <xf numFmtId="0" fontId="10" fillId="0" borderId="0" xfId="0" applyFont="1" applyAlignment="1">
      <alignment vertical="top"/>
    </xf>
    <xf numFmtId="3" fontId="7" fillId="0" borderId="0" xfId="0" applyNumberFormat="1" applyFont="1" applyAlignment="1">
      <alignment vertical="top"/>
    </xf>
    <xf numFmtId="0" fontId="10" fillId="0" borderId="0" xfId="0" applyNumberFormat="1" applyFont="1" applyAlignment="1">
      <alignment horizontal="left" vertical="top"/>
    </xf>
    <xf numFmtId="0" fontId="7" fillId="0" borderId="1" xfId="0" applyNumberFormat="1" applyFont="1" applyFill="1" applyBorder="1" applyAlignment="1">
      <alignment horizontal="left" vertical="top"/>
    </xf>
    <xf numFmtId="0" fontId="7" fillId="0" borderId="1" xfId="0" applyNumberFormat="1" applyFont="1" applyFill="1" applyBorder="1" applyAlignment="1">
      <alignment vertical="top"/>
    </xf>
    <xf numFmtId="0" fontId="7" fillId="0" borderId="1" xfId="0" applyNumberFormat="1" applyFont="1" applyFill="1" applyBorder="1" applyAlignment="1">
      <alignment horizontal="center" vertical="top" wrapText="1"/>
    </xf>
    <xf numFmtId="3" fontId="7" fillId="0" borderId="1" xfId="0" applyNumberFormat="1" applyFont="1" applyFill="1" applyBorder="1" applyAlignment="1">
      <alignment horizontal="center" vertical="top" wrapText="1"/>
    </xf>
    <xf numFmtId="0" fontId="10" fillId="0" borderId="0" xfId="0" applyFont="1" applyAlignment="1"/>
    <xf numFmtId="3" fontId="10" fillId="0" borderId="1" xfId="0" applyNumberFormat="1" applyFont="1" applyBorder="1" applyAlignment="1">
      <alignment vertical="top"/>
    </xf>
    <xf numFmtId="0" fontId="10" fillId="0" borderId="0" xfId="0" applyNumberFormat="1" applyFont="1" applyAlignment="1">
      <alignment vertical="top" wrapText="1"/>
    </xf>
    <xf numFmtId="3" fontId="7" fillId="0" borderId="0" xfId="0" applyNumberFormat="1" applyFont="1" applyAlignment="1">
      <alignment horizontal="right"/>
    </xf>
    <xf numFmtId="0" fontId="10" fillId="0" borderId="0" xfId="0" applyNumberFormat="1" applyFont="1" applyAlignment="1"/>
    <xf numFmtId="0" fontId="10" fillId="0" borderId="0" xfId="0" applyNumberFormat="1" applyFont="1" applyAlignment="1">
      <alignment horizontal="left"/>
    </xf>
    <xf numFmtId="0" fontId="10" fillId="0" borderId="1" xfId="0" applyNumberFormat="1" applyFont="1" applyBorder="1" applyAlignment="1"/>
    <xf numFmtId="0" fontId="10" fillId="0" borderId="0" xfId="0" applyNumberFormat="1" applyFont="1" applyBorder="1" applyAlignment="1"/>
    <xf numFmtId="0" fontId="11" fillId="0" borderId="0" xfId="0" applyNumberFormat="1" applyFont="1" applyAlignment="1"/>
    <xf numFmtId="0" fontId="7" fillId="0" borderId="0" xfId="0" applyNumberFormat="1" applyFont="1" applyAlignment="1"/>
    <xf numFmtId="3" fontId="7" fillId="0" borderId="0" xfId="0" applyNumberFormat="1" applyFont="1" applyAlignment="1">
      <alignment horizontal="right" vertical="top"/>
    </xf>
    <xf numFmtId="0" fontId="10" fillId="0" borderId="0" xfId="0" applyFont="1" applyFill="1" applyBorder="1" applyAlignment="1">
      <alignment vertical="top"/>
    </xf>
    <xf numFmtId="0" fontId="12" fillId="0" borderId="0" xfId="0" applyFont="1" applyAlignment="1">
      <alignment horizontal="center" vertical="top"/>
    </xf>
    <xf numFmtId="3" fontId="13" fillId="0" borderId="0" xfId="0" applyNumberFormat="1" applyFont="1" applyAlignment="1"/>
    <xf numFmtId="3" fontId="10" fillId="0" borderId="0" xfId="0" applyNumberFormat="1" applyFont="1" applyAlignment="1"/>
    <xf numFmtId="3" fontId="10" fillId="0" borderId="1" xfId="0" applyNumberFormat="1" applyFont="1" applyBorder="1" applyAlignment="1"/>
    <xf numFmtId="3" fontId="10" fillId="0" borderId="0" xfId="0" applyNumberFormat="1" applyFont="1" applyBorder="1" applyAlignment="1"/>
    <xf numFmtId="3" fontId="7" fillId="0" borderId="0" xfId="0" applyNumberFormat="1" applyFont="1" applyAlignment="1"/>
    <xf numFmtId="0" fontId="10" fillId="0" borderId="1" xfId="0" applyNumberFormat="1" applyFont="1" applyBorder="1" applyAlignment="1">
      <alignment vertical="top"/>
    </xf>
    <xf numFmtId="0" fontId="10" fillId="0" borderId="1" xfId="0" applyNumberFormat="1" applyFont="1" applyBorder="1" applyAlignment="1">
      <alignment vertical="top" wrapText="1"/>
    </xf>
    <xf numFmtId="0" fontId="7" fillId="0" borderId="0" xfId="0" applyNumberFormat="1" applyFont="1" applyAlignment="1">
      <alignment vertical="top" wrapText="1"/>
    </xf>
    <xf numFmtId="3" fontId="3" fillId="0" borderId="1" xfId="0" applyNumberFormat="1" applyFont="1" applyBorder="1" applyAlignment="1">
      <alignment horizontal="center"/>
    </xf>
    <xf numFmtId="3" fontId="7" fillId="0" borderId="0" xfId="0" applyNumberFormat="1" applyFont="1" applyBorder="1" applyAlignment="1">
      <alignment horizontal="center"/>
    </xf>
    <xf numFmtId="3" fontId="10" fillId="0" borderId="0" xfId="0" applyNumberFormat="1" applyFont="1" applyBorder="1" applyAlignment="1">
      <alignment horizontal="center"/>
    </xf>
    <xf numFmtId="164" fontId="10" fillId="0" borderId="0" xfId="0" applyNumberFormat="1" applyFont="1" applyAlignment="1">
      <alignment horizontal="center"/>
    </xf>
    <xf numFmtId="43" fontId="13" fillId="0" borderId="0" xfId="1" applyFont="1"/>
    <xf numFmtId="43" fontId="20" fillId="0" borderId="0" xfId="1" applyFont="1"/>
    <xf numFmtId="164" fontId="13" fillId="0" borderId="0" xfId="0" applyNumberFormat="1" applyFont="1" applyAlignment="1">
      <alignment horizontal="right"/>
    </xf>
    <xf numFmtId="164" fontId="13" fillId="0" borderId="0" xfId="0" applyNumberFormat="1" applyFont="1"/>
    <xf numFmtId="0" fontId="13" fillId="0" borderId="0" xfId="0" applyFont="1"/>
    <xf numFmtId="0" fontId="18" fillId="0" borderId="0" xfId="0" applyFont="1" applyAlignment="1">
      <alignment horizontal="center"/>
    </xf>
    <xf numFmtId="164" fontId="13" fillId="0" borderId="0" xfId="0" applyNumberFormat="1" applyFont="1" applyAlignment="1">
      <alignment horizontal="left"/>
    </xf>
    <xf numFmtId="0" fontId="18" fillId="0" borderId="0" xfId="0" applyNumberFormat="1" applyFont="1" applyAlignment="1">
      <alignment horizontal="right"/>
    </xf>
    <xf numFmtId="0" fontId="10" fillId="0" borderId="0" xfId="0" applyFont="1" applyAlignment="1">
      <alignment horizontal="left" vertical="top"/>
    </xf>
    <xf numFmtId="0" fontId="10" fillId="0" borderId="0" xfId="0" applyFont="1" applyAlignment="1">
      <alignment vertical="top" wrapText="1"/>
    </xf>
    <xf numFmtId="0" fontId="10" fillId="0" borderId="0" xfId="0" applyFont="1" applyFill="1" applyAlignment="1">
      <alignment vertical="top" wrapText="1"/>
    </xf>
    <xf numFmtId="0" fontId="10" fillId="0" borderId="0" xfId="0" applyNumberFormat="1" applyFont="1" applyFill="1" applyAlignment="1">
      <alignment vertical="top"/>
    </xf>
    <xf numFmtId="0" fontId="10" fillId="0" borderId="0" xfId="0" applyFont="1" applyFill="1" applyAlignment="1">
      <alignment vertical="top"/>
    </xf>
    <xf numFmtId="3" fontId="10" fillId="0" borderId="0" xfId="0" applyNumberFormat="1" applyFont="1" applyFill="1" applyAlignment="1">
      <alignment vertical="top"/>
    </xf>
    <xf numFmtId="0" fontId="10" fillId="0" borderId="0" xfId="0" applyNumberFormat="1" applyFont="1" applyFill="1" applyAlignment="1">
      <alignment vertical="top" wrapText="1"/>
    </xf>
    <xf numFmtId="0" fontId="10" fillId="0" borderId="0" xfId="0" applyFont="1" applyFill="1" applyAlignment="1">
      <alignment horizontal="left" vertical="top"/>
    </xf>
    <xf numFmtId="164" fontId="10" fillId="0" borderId="0" xfId="0" applyNumberFormat="1" applyFont="1" applyAlignment="1">
      <alignment vertical="top" wrapText="1"/>
    </xf>
    <xf numFmtId="0" fontId="10" fillId="2" borderId="0" xfId="0" applyNumberFormat="1" applyFont="1" applyFill="1" applyAlignment="1">
      <alignment horizontal="left" vertical="top"/>
    </xf>
    <xf numFmtId="164" fontId="7" fillId="0" borderId="0" xfId="0" applyNumberFormat="1" applyFont="1" applyAlignment="1">
      <alignment horizontal="center"/>
    </xf>
    <xf numFmtId="0" fontId="21" fillId="0" borderId="0" xfId="0" applyFont="1" applyAlignment="1">
      <alignment horizontal="center"/>
    </xf>
    <xf numFmtId="0" fontId="22" fillId="0" borderId="0" xfId="0" applyFont="1" applyAlignment="1">
      <alignment horizontal="center"/>
    </xf>
    <xf numFmtId="164" fontId="6" fillId="0" borderId="0" xfId="0" applyNumberFormat="1" applyFont="1" applyAlignment="1">
      <alignment horizontal="center"/>
    </xf>
    <xf numFmtId="0" fontId="14" fillId="0" borderId="0" xfId="0" applyFont="1" applyAlignment="1">
      <alignment horizontal="center"/>
    </xf>
    <xf numFmtId="0" fontId="17" fillId="0" borderId="0" xfId="0" applyFont="1" applyAlignment="1">
      <alignment horizontal="center"/>
    </xf>
    <xf numFmtId="164" fontId="4" fillId="0" borderId="0" xfId="0" applyNumberFormat="1" applyFont="1" applyAlignment="1">
      <alignment horizontal="center"/>
    </xf>
    <xf numFmtId="3" fontId="7" fillId="0" borderId="0" xfId="0" applyNumberFormat="1" applyFont="1" applyAlignment="1">
      <alignment horizontal="center" vertical="top"/>
    </xf>
    <xf numFmtId="0" fontId="17" fillId="0" borderId="0" xfId="0" applyFont="1" applyBorder="1" applyAlignment="1">
      <alignment horizontal="center"/>
    </xf>
    <xf numFmtId="0" fontId="16" fillId="0" borderId="0" xfId="0" applyFont="1" applyAlignment="1">
      <alignment horizontal="center"/>
    </xf>
    <xf numFmtId="0" fontId="14" fillId="0" borderId="0" xfId="0" applyFont="1" applyBorder="1" applyAlignment="1">
      <alignment horizontal="center"/>
    </xf>
    <xf numFmtId="0" fontId="15" fillId="0" borderId="0" xfId="0" applyFont="1" applyAlignment="1">
      <alignment horizontal="center"/>
    </xf>
    <xf numFmtId="3" fontId="19" fillId="0" borderId="0" xfId="0" applyNumberFormat="1" applyFont="1" applyAlignment="1">
      <alignment horizontal="center"/>
    </xf>
  </cellXfs>
  <cellStyles count="3">
    <cellStyle name="Ezres" xfId="1" builtinId="3"/>
    <cellStyle name="Normál" xfId="0" builtinId="0"/>
    <cellStyle name="Normá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55"/>
  <sheetViews>
    <sheetView view="pageBreakPreview" topLeftCell="A29" zoomScaleNormal="85" workbookViewId="0">
      <selection activeCell="I28" sqref="I28"/>
    </sheetView>
  </sheetViews>
  <sheetFormatPr defaultRowHeight="12.75"/>
  <cols>
    <col min="1" max="1" width="3.28515625" style="1" customWidth="1"/>
    <col min="2" max="7" width="9.140625" style="1"/>
    <col min="8" max="9" width="16.42578125" style="4" customWidth="1"/>
    <col min="10" max="16384" width="9.140625" style="1"/>
  </cols>
  <sheetData>
    <row r="1" spans="1:9">
      <c r="A1" s="16" t="s">
        <v>54</v>
      </c>
      <c r="B1" s="53"/>
      <c r="C1" s="53"/>
      <c r="D1" s="54"/>
      <c r="E1" s="53"/>
      <c r="F1" s="53"/>
      <c r="G1" s="53"/>
      <c r="H1" s="53"/>
      <c r="I1" s="55" t="s">
        <v>367</v>
      </c>
    </row>
    <row r="2" spans="1:9">
      <c r="A2" s="59" t="s">
        <v>55</v>
      </c>
      <c r="B2" s="53"/>
      <c r="C2" s="53"/>
      <c r="D2" s="53"/>
      <c r="E2" s="53"/>
      <c r="F2" s="53"/>
      <c r="G2" s="53"/>
      <c r="H2" s="53"/>
      <c r="I2" s="56"/>
    </row>
    <row r="3" spans="1:9">
      <c r="A3" s="57"/>
      <c r="B3" s="53"/>
      <c r="C3" s="53"/>
      <c r="D3" s="53"/>
      <c r="E3" s="53"/>
      <c r="F3" s="53"/>
      <c r="G3" s="53"/>
      <c r="H3" s="53"/>
      <c r="I3" s="55"/>
    </row>
    <row r="4" spans="1:9">
      <c r="A4" s="57"/>
      <c r="B4" s="53"/>
      <c r="C4" s="53"/>
      <c r="D4" s="53"/>
      <c r="E4" s="53"/>
      <c r="F4" s="53"/>
      <c r="G4" s="53"/>
      <c r="H4" s="53"/>
      <c r="I4" s="53"/>
    </row>
    <row r="5" spans="1:9">
      <c r="A5" s="57"/>
      <c r="B5" s="53"/>
      <c r="C5" s="53"/>
      <c r="D5" s="53"/>
      <c r="E5" s="53"/>
      <c r="F5" s="53"/>
      <c r="G5" s="53"/>
      <c r="H5" s="53"/>
      <c r="I5" s="53"/>
    </row>
    <row r="6" spans="1:9">
      <c r="A6" s="57"/>
      <c r="B6" s="57"/>
      <c r="C6" s="57"/>
      <c r="D6" s="57"/>
      <c r="E6" s="57"/>
      <c r="F6" s="57"/>
      <c r="G6" s="57"/>
      <c r="H6" s="56"/>
      <c r="I6" s="56"/>
    </row>
    <row r="7" spans="1:9">
      <c r="A7" s="57"/>
      <c r="B7" s="57"/>
      <c r="C7" s="57"/>
      <c r="D7" s="57"/>
      <c r="E7" s="57"/>
      <c r="F7" s="57"/>
      <c r="G7" s="57"/>
      <c r="H7" s="56"/>
      <c r="I7" s="56"/>
    </row>
    <row r="8" spans="1:9" ht="20.25">
      <c r="A8" s="75" t="s">
        <v>0</v>
      </c>
      <c r="B8" s="75"/>
      <c r="C8" s="75"/>
      <c r="D8" s="75"/>
      <c r="E8" s="75"/>
      <c r="F8" s="75"/>
      <c r="G8" s="75"/>
      <c r="H8" s="75"/>
      <c r="I8" s="75"/>
    </row>
    <row r="9" spans="1:9">
      <c r="A9" s="58"/>
      <c r="B9" s="58"/>
      <c r="C9" s="58"/>
      <c r="D9" s="58"/>
      <c r="E9" s="58"/>
      <c r="F9" s="58"/>
      <c r="G9" s="58"/>
      <c r="H9" s="58"/>
      <c r="I9" s="58"/>
    </row>
    <row r="10" spans="1:9" ht="18.75">
      <c r="A10" s="72" t="s">
        <v>56</v>
      </c>
      <c r="B10" s="72"/>
      <c r="C10" s="72"/>
      <c r="D10" s="72"/>
      <c r="E10" s="72"/>
      <c r="F10" s="72"/>
      <c r="G10" s="72"/>
      <c r="H10" s="72"/>
      <c r="I10" s="72"/>
    </row>
    <row r="11" spans="1:9" ht="18.75">
      <c r="A11" s="72" t="s">
        <v>57</v>
      </c>
      <c r="B11" s="72"/>
      <c r="C11" s="72"/>
      <c r="D11" s="72"/>
      <c r="E11" s="72"/>
      <c r="F11" s="72"/>
      <c r="G11" s="72"/>
      <c r="H11" s="72"/>
      <c r="I11" s="72"/>
    </row>
    <row r="12" spans="1:9" ht="18.75">
      <c r="A12" s="72" t="s">
        <v>58</v>
      </c>
      <c r="B12" s="72"/>
      <c r="C12" s="72"/>
      <c r="D12" s="72"/>
      <c r="E12" s="72"/>
      <c r="F12" s="72"/>
      <c r="G12" s="72"/>
      <c r="H12" s="72"/>
      <c r="I12" s="72"/>
    </row>
    <row r="13" spans="1:9">
      <c r="A13" s="57"/>
      <c r="B13" s="57"/>
      <c r="C13" s="57"/>
      <c r="D13" s="57"/>
      <c r="E13" s="57"/>
      <c r="F13" s="57"/>
      <c r="G13" s="57"/>
      <c r="H13" s="56"/>
      <c r="I13" s="56"/>
    </row>
    <row r="14" spans="1:9" ht="15.75">
      <c r="A14" s="73" t="s">
        <v>332</v>
      </c>
      <c r="B14" s="73"/>
      <c r="C14" s="73"/>
      <c r="D14" s="73"/>
      <c r="E14" s="73"/>
      <c r="F14" s="73"/>
      <c r="G14" s="73"/>
      <c r="H14" s="73"/>
      <c r="I14" s="73"/>
    </row>
    <row r="15" spans="1:9">
      <c r="A15" s="57"/>
      <c r="B15" s="57"/>
      <c r="C15" s="57"/>
      <c r="D15" s="57"/>
      <c r="E15" s="57"/>
      <c r="F15" s="57"/>
      <c r="G15" s="57"/>
      <c r="H15" s="56"/>
      <c r="I15" s="56"/>
    </row>
    <row r="16" spans="1:9" ht="15.75">
      <c r="A16" s="76" t="s">
        <v>7</v>
      </c>
      <c r="B16" s="76"/>
      <c r="C16" s="76"/>
      <c r="D16" s="76"/>
      <c r="E16" s="76"/>
      <c r="F16" s="76"/>
      <c r="G16" s="76"/>
      <c r="H16" s="76"/>
      <c r="I16" s="76"/>
    </row>
    <row r="25" spans="2:9">
      <c r="H25" s="51" t="s">
        <v>35</v>
      </c>
      <c r="I25" s="52" t="s">
        <v>44</v>
      </c>
    </row>
    <row r="27" spans="2:9">
      <c r="B27" s="1" t="s">
        <v>254</v>
      </c>
      <c r="H27" s="4">
        <f>Statika!G29</f>
        <v>0</v>
      </c>
      <c r="I27" s="4">
        <f>Statika!H29</f>
        <v>0</v>
      </c>
    </row>
    <row r="29" spans="2:9">
      <c r="B29" s="2" t="s">
        <v>1</v>
      </c>
      <c r="H29" s="4">
        <f>Építészet!G71</f>
        <v>0</v>
      </c>
      <c r="I29" s="4">
        <f>Építészet!H71</f>
        <v>0</v>
      </c>
    </row>
    <row r="30" spans="2:9">
      <c r="B30" s="3"/>
      <c r="C30" s="3"/>
      <c r="D30" s="3"/>
      <c r="E30" s="3"/>
      <c r="F30" s="3"/>
      <c r="G30" s="3"/>
      <c r="H30" s="5"/>
      <c r="I30" s="5"/>
    </row>
    <row r="32" spans="2:9">
      <c r="H32" s="6">
        <f>SUM(H27:H31)</f>
        <v>0</v>
      </c>
      <c r="I32" s="6">
        <f>SUM(I27:I31)</f>
        <v>0</v>
      </c>
    </row>
    <row r="34" spans="2:9">
      <c r="G34" s="7" t="s">
        <v>9</v>
      </c>
      <c r="H34" s="74">
        <f>H32+I32</f>
        <v>0</v>
      </c>
      <c r="I34" s="74"/>
    </row>
    <row r="35" spans="2:9">
      <c r="G35" s="2"/>
      <c r="H35" s="8"/>
      <c r="I35" s="8"/>
    </row>
    <row r="36" spans="2:9">
      <c r="G36" s="9" t="s">
        <v>8</v>
      </c>
      <c r="H36" s="77">
        <f>ROUND(H34*0.27,)</f>
        <v>0</v>
      </c>
      <c r="I36" s="77"/>
    </row>
    <row r="37" spans="2:9">
      <c r="G37" s="2"/>
      <c r="H37" s="8"/>
      <c r="I37" s="8"/>
    </row>
    <row r="38" spans="2:9">
      <c r="G38" s="7" t="s">
        <v>42</v>
      </c>
      <c r="H38" s="71">
        <f>+H36+H34</f>
        <v>0</v>
      </c>
      <c r="I38" s="71"/>
    </row>
    <row r="46" spans="2:9" ht="12.75" customHeight="1">
      <c r="B46" s="10" t="s">
        <v>27</v>
      </c>
    </row>
    <row r="47" spans="2:9" ht="12.75" customHeight="1">
      <c r="B47" s="11" t="s">
        <v>48</v>
      </c>
    </row>
    <row r="48" spans="2:9" ht="12.75" customHeight="1">
      <c r="B48" s="11" t="s">
        <v>47</v>
      </c>
    </row>
    <row r="49" spans="2:2" ht="12.75" customHeight="1">
      <c r="B49" s="11" t="s">
        <v>33</v>
      </c>
    </row>
    <row r="50" spans="2:2" ht="12.75" customHeight="1">
      <c r="B50" s="11" t="s">
        <v>49</v>
      </c>
    </row>
    <row r="51" spans="2:2" ht="12.75" customHeight="1">
      <c r="B51" s="11" t="s">
        <v>50</v>
      </c>
    </row>
    <row r="52" spans="2:2" ht="13.5">
      <c r="B52" s="11" t="s">
        <v>51</v>
      </c>
    </row>
    <row r="53" spans="2:2" ht="13.5">
      <c r="B53" s="11" t="s">
        <v>52</v>
      </c>
    </row>
    <row r="54" spans="2:2" ht="13.5">
      <c r="B54" s="11" t="s">
        <v>53</v>
      </c>
    </row>
    <row r="55" spans="2:2" ht="13.5">
      <c r="B55" s="11"/>
    </row>
  </sheetData>
  <mergeCells count="9">
    <mergeCell ref="H38:I38"/>
    <mergeCell ref="A12:I12"/>
    <mergeCell ref="A14:I14"/>
    <mergeCell ref="H34:I34"/>
    <mergeCell ref="A8:I8"/>
    <mergeCell ref="A10:I10"/>
    <mergeCell ref="A11:I11"/>
    <mergeCell ref="A16:I16"/>
    <mergeCell ref="H36:I36"/>
  </mergeCells>
  <phoneticPr fontId="0" type="noConversion"/>
  <printOptions horizontalCentered="1"/>
  <pageMargins left="0.78740157480314965" right="0.78740157480314965" top="0.78740157480314965" bottom="0.78740157480314965" header="0.51181102362204722" footer="0.51181102362204722"/>
  <pageSetup paperSize="9" scale="94" orientation="portrait" r:id="rId1"/>
  <headerFooter>
    <oddFooter>&amp;C&amp;P&amp;R&amp;8&amp;F</oddFooter>
  </headerFooter>
</worksheet>
</file>

<file path=xl/worksheets/sheet2.xml><?xml version="1.0" encoding="utf-8"?>
<worksheet xmlns="http://schemas.openxmlformats.org/spreadsheetml/2006/main" xmlns:r="http://schemas.openxmlformats.org/officeDocument/2006/relationships">
  <dimension ref="A1:H73"/>
  <sheetViews>
    <sheetView view="pageBreakPreview" zoomScaleNormal="85" workbookViewId="0"/>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2016.03.07</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1" t="s">
        <v>4</v>
      </c>
      <c r="B8" s="81"/>
      <c r="C8" s="81"/>
      <c r="D8" s="81"/>
      <c r="E8" s="81"/>
      <c r="F8" s="81"/>
      <c r="G8" s="81"/>
      <c r="H8" s="81"/>
    </row>
    <row r="9" spans="1:8" s="28" customFormat="1">
      <c r="A9" s="17"/>
      <c r="B9" s="17"/>
      <c r="C9" s="17"/>
      <c r="D9" s="17"/>
      <c r="E9" s="17"/>
      <c r="F9" s="17"/>
      <c r="G9" s="17"/>
      <c r="H9" s="17"/>
    </row>
    <row r="10" spans="1:8" s="28" customFormat="1" ht="18.75">
      <c r="A10" s="82" t="str">
        <f>Főösszesítő!$A$10</f>
        <v>KINCSEM NEMZETI LÓVERSENY ÉS LOVAS STRATÉGIAI KFT.</v>
      </c>
      <c r="B10" s="82"/>
      <c r="C10" s="82"/>
      <c r="D10" s="82"/>
      <c r="E10" s="82"/>
      <c r="F10" s="82"/>
      <c r="G10" s="82"/>
      <c r="H10" s="82"/>
    </row>
    <row r="11" spans="1:8" s="28" customFormat="1" ht="18.75">
      <c r="A11" s="82" t="str">
        <f>Főösszesítő!$A$11</f>
        <v>ALAGI TRÉNINGKÖZPONT</v>
      </c>
      <c r="B11" s="82"/>
      <c r="C11" s="82"/>
      <c r="D11" s="82"/>
      <c r="E11" s="82"/>
      <c r="F11" s="82"/>
      <c r="G11" s="82"/>
      <c r="H11" s="82"/>
    </row>
    <row r="12" spans="1:8" s="28" customFormat="1" ht="18.75">
      <c r="A12" s="82" t="str">
        <f>Főösszesítő!$A$12</f>
        <v>MŰEMLÉKI FELÚJÍTÁSI MUNKÁI</v>
      </c>
      <c r="B12" s="82"/>
      <c r="C12" s="82"/>
      <c r="D12" s="82"/>
      <c r="E12" s="82"/>
      <c r="F12" s="82"/>
      <c r="G12" s="82"/>
      <c r="H12" s="82"/>
    </row>
    <row r="13" spans="1:8" s="28" customFormat="1">
      <c r="A13" s="13"/>
      <c r="B13" s="15"/>
      <c r="C13" s="15"/>
      <c r="D13" s="15"/>
      <c r="E13" s="41"/>
      <c r="F13" s="41"/>
      <c r="G13" s="41"/>
      <c r="H13" s="41"/>
    </row>
    <row r="14" spans="1:8" s="28" customFormat="1" ht="15.75">
      <c r="A14" s="80" t="str">
        <f>Főösszesítő!$A$14</f>
        <v>VI. TELEP 1. ÉPÜLET - PAPIANCE ISTÁLLÓ</v>
      </c>
      <c r="B14" s="80"/>
      <c r="C14" s="80"/>
      <c r="D14" s="80"/>
      <c r="E14" s="80"/>
      <c r="F14" s="80"/>
      <c r="G14" s="80"/>
      <c r="H14" s="80"/>
    </row>
    <row r="15" spans="1:8" s="28" customFormat="1">
      <c r="A15" s="13"/>
      <c r="B15" s="15"/>
      <c r="C15" s="15"/>
      <c r="D15" s="15"/>
      <c r="E15" s="41"/>
      <c r="F15" s="41"/>
      <c r="G15" s="41"/>
      <c r="H15" s="41"/>
    </row>
    <row r="16" spans="1:8" s="28" customFormat="1" ht="15.75">
      <c r="A16" s="79" t="s">
        <v>253</v>
      </c>
      <c r="B16" s="79"/>
      <c r="C16" s="79"/>
      <c r="D16" s="79"/>
      <c r="E16" s="79"/>
      <c r="F16" s="79"/>
      <c r="G16" s="79"/>
      <c r="H16" s="79"/>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43</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16</v>
      </c>
      <c r="C26" s="32"/>
      <c r="D26" s="32"/>
      <c r="E26" s="42"/>
      <c r="F26" s="42"/>
      <c r="G26" s="42">
        <f>G71</f>
        <v>0</v>
      </c>
      <c r="H26" s="42">
        <f>H71</f>
        <v>0</v>
      </c>
    </row>
    <row r="27" spans="1:8" s="28" customFormat="1" ht="2.4500000000000002" customHeight="1">
      <c r="A27" s="33"/>
      <c r="B27" s="34"/>
      <c r="C27" s="34"/>
      <c r="D27" s="34"/>
      <c r="E27" s="43"/>
      <c r="F27" s="43"/>
      <c r="G27" s="43"/>
      <c r="H27" s="43"/>
    </row>
    <row r="28" spans="1:8" s="28" customFormat="1" ht="2.4500000000000002" customHeight="1">
      <c r="A28" s="33"/>
      <c r="B28" s="35"/>
      <c r="C28" s="35"/>
      <c r="D28" s="35"/>
      <c r="E28" s="44"/>
      <c r="F28" s="44"/>
      <c r="G28" s="44"/>
      <c r="H28" s="44"/>
    </row>
    <row r="29" spans="1:8" s="28" customFormat="1">
      <c r="A29" s="33"/>
      <c r="B29" s="32"/>
      <c r="C29" s="32"/>
      <c r="D29" s="32"/>
      <c r="E29" s="42"/>
      <c r="F29" s="42"/>
      <c r="G29" s="45">
        <f>SUM(G25:G28)</f>
        <v>0</v>
      </c>
      <c r="H29" s="45">
        <f>SUM(H25:H28)</f>
        <v>0</v>
      </c>
    </row>
    <row r="30" spans="1:8" s="28" customFormat="1">
      <c r="A30" s="33"/>
      <c r="B30" s="32"/>
      <c r="C30" s="32"/>
      <c r="D30" s="32"/>
      <c r="E30" s="42"/>
      <c r="F30" s="42"/>
      <c r="G30" s="42"/>
      <c r="H30" s="42"/>
    </row>
    <row r="31" spans="1:8" s="28" customFormat="1">
      <c r="A31" s="33"/>
      <c r="B31" s="32"/>
      <c r="C31" s="32"/>
      <c r="D31" s="32"/>
      <c r="E31" s="42"/>
      <c r="F31" s="31" t="s">
        <v>40</v>
      </c>
      <c r="G31" s="83">
        <f>G29+H29</f>
        <v>0</v>
      </c>
      <c r="H31" s="83"/>
    </row>
    <row r="32" spans="1:8" s="28" customFormat="1">
      <c r="A32" s="33"/>
      <c r="B32" s="32"/>
      <c r="C32" s="32"/>
      <c r="D32" s="32"/>
      <c r="E32" s="42"/>
      <c r="F32" s="42"/>
      <c r="G32" s="42"/>
      <c r="H32" s="42"/>
    </row>
    <row r="33" spans="1:8" s="28" customFormat="1">
      <c r="A33" s="14" t="str">
        <f>A1</f>
        <v>Tervező: ÁSZÁRI Iparfejlesztő Kft.</v>
      </c>
      <c r="B33" s="15"/>
      <c r="C33" s="15"/>
      <c r="D33" s="15"/>
      <c r="E33" s="41"/>
      <c r="F33" s="41"/>
      <c r="G33" s="41"/>
      <c r="H33" s="60" t="str">
        <f>H1</f>
        <v>Dátum: 2016.03.07</v>
      </c>
    </row>
    <row r="34" spans="1:8" s="28" customFormat="1">
      <c r="A34" s="14" t="str">
        <f>A2</f>
        <v>Cím: 1061 Budapest, Anker köz 2-4.</v>
      </c>
      <c r="B34" s="15"/>
      <c r="C34" s="15"/>
      <c r="D34" s="15"/>
      <c r="E34" s="41"/>
      <c r="F34" s="41"/>
      <c r="G34" s="41"/>
      <c r="H34" s="12"/>
    </row>
    <row r="35" spans="1:8" s="28" customFormat="1">
      <c r="A35" s="14"/>
      <c r="B35" s="15"/>
      <c r="C35" s="15"/>
      <c r="D35" s="15"/>
      <c r="E35" s="41"/>
      <c r="F35" s="41"/>
      <c r="G35" s="41"/>
      <c r="H35" s="12"/>
    </row>
    <row r="36" spans="1:8" s="28" customFormat="1">
      <c r="A36" s="14"/>
      <c r="B36" s="15"/>
      <c r="C36" s="15"/>
      <c r="D36" s="15"/>
      <c r="E36" s="41"/>
      <c r="F36" s="41"/>
      <c r="G36" s="41"/>
      <c r="H36" s="41"/>
    </row>
    <row r="37" spans="1:8" s="28" customFormat="1">
      <c r="A37" s="14"/>
      <c r="B37" s="15"/>
      <c r="C37" s="15"/>
      <c r="D37" s="15"/>
      <c r="E37" s="41"/>
      <c r="F37" s="41"/>
      <c r="G37" s="41"/>
      <c r="H37" s="41"/>
    </row>
    <row r="38" spans="1:8" s="28" customFormat="1">
      <c r="A38" s="13"/>
      <c r="B38" s="15"/>
      <c r="C38" s="15"/>
      <c r="D38" s="15"/>
      <c r="E38" s="41"/>
      <c r="F38" s="41"/>
      <c r="G38" s="41"/>
      <c r="H38" s="41"/>
    </row>
    <row r="39" spans="1:8" s="28" customFormat="1">
      <c r="A39" s="13"/>
      <c r="B39" s="15"/>
      <c r="C39" s="15"/>
      <c r="D39" s="15"/>
      <c r="E39" s="41"/>
      <c r="F39" s="41"/>
      <c r="G39" s="41"/>
      <c r="H39" s="41"/>
    </row>
    <row r="40" spans="1:8" s="28" customFormat="1" ht="20.25">
      <c r="A40" s="81" t="s">
        <v>5</v>
      </c>
      <c r="B40" s="81"/>
      <c r="C40" s="81"/>
      <c r="D40" s="81"/>
      <c r="E40" s="81"/>
      <c r="F40" s="81"/>
      <c r="G40" s="81"/>
      <c r="H40" s="81"/>
    </row>
    <row r="41" spans="1:8" s="28" customFormat="1">
      <c r="A41" s="17"/>
      <c r="B41" s="17"/>
      <c r="C41" s="17"/>
      <c r="D41" s="17"/>
      <c r="E41" s="17"/>
      <c r="F41" s="17"/>
      <c r="G41" s="17"/>
      <c r="H41" s="17"/>
    </row>
    <row r="42" spans="1:8" s="28" customFormat="1" ht="18.75">
      <c r="A42" s="82" t="str">
        <f>A10</f>
        <v>KINCSEM NEMZETI LÓVERSENY ÉS LOVAS STRATÉGIAI KFT.</v>
      </c>
      <c r="B42" s="82"/>
      <c r="C42" s="82"/>
      <c r="D42" s="82"/>
      <c r="E42" s="82"/>
      <c r="F42" s="82"/>
      <c r="G42" s="82"/>
      <c r="H42" s="82"/>
    </row>
    <row r="43" spans="1:8" s="28" customFormat="1" ht="18.75">
      <c r="A43" s="82" t="str">
        <f>A11</f>
        <v>ALAGI TRÉNINGKÖZPONT</v>
      </c>
      <c r="B43" s="82"/>
      <c r="C43" s="82"/>
      <c r="D43" s="82"/>
      <c r="E43" s="82"/>
      <c r="F43" s="82"/>
      <c r="G43" s="82"/>
      <c r="H43" s="82"/>
    </row>
    <row r="44" spans="1:8" s="28" customFormat="1" ht="18.75">
      <c r="A44" s="82" t="str">
        <f>A12</f>
        <v>MŰEMLÉKI FELÚJÍTÁSI MUNKÁI</v>
      </c>
      <c r="B44" s="82"/>
      <c r="C44" s="82"/>
      <c r="D44" s="82"/>
      <c r="E44" s="82"/>
      <c r="F44" s="82"/>
      <c r="G44" s="82"/>
      <c r="H44" s="82"/>
    </row>
    <row r="45" spans="1:8" s="28" customFormat="1">
      <c r="A45" s="13"/>
      <c r="B45" s="15"/>
      <c r="C45" s="15"/>
      <c r="D45" s="15"/>
      <c r="E45" s="41"/>
      <c r="F45" s="41"/>
      <c r="G45" s="41"/>
      <c r="H45" s="41"/>
    </row>
    <row r="46" spans="1:8" s="28" customFormat="1" ht="15.75">
      <c r="A46" s="80" t="str">
        <f>A14</f>
        <v>VI. TELEP 1. ÉPÜLET - PAPIANCE ISTÁLLÓ</v>
      </c>
      <c r="B46" s="80"/>
      <c r="C46" s="80"/>
      <c r="D46" s="80"/>
      <c r="E46" s="80"/>
      <c r="F46" s="80"/>
      <c r="G46" s="80"/>
      <c r="H46" s="80"/>
    </row>
    <row r="47" spans="1:8" s="28" customFormat="1">
      <c r="A47" s="13"/>
      <c r="B47" s="15"/>
      <c r="C47" s="15"/>
      <c r="D47" s="15"/>
      <c r="E47" s="41"/>
      <c r="F47" s="41"/>
      <c r="G47" s="41"/>
      <c r="H47" s="41"/>
    </row>
    <row r="48" spans="1:8" s="28" customFormat="1" ht="15.75">
      <c r="A48" s="79" t="str">
        <f>A16</f>
        <v>SZERKEZETI MUNKÁK</v>
      </c>
      <c r="B48" s="79"/>
      <c r="C48" s="79"/>
      <c r="D48" s="79"/>
      <c r="E48" s="79"/>
      <c r="F48" s="79"/>
      <c r="G48" s="79"/>
      <c r="H48" s="79"/>
    </row>
    <row r="49" spans="1:8" s="28" customFormat="1">
      <c r="A49" s="33"/>
      <c r="B49" s="32"/>
      <c r="C49" s="32"/>
      <c r="D49" s="32"/>
      <c r="E49" s="42"/>
      <c r="F49" s="42"/>
      <c r="G49" s="42"/>
      <c r="H49" s="42"/>
    </row>
    <row r="50" spans="1:8" s="28" customFormat="1">
      <c r="A50" s="33"/>
      <c r="B50" s="32"/>
      <c r="C50" s="32"/>
      <c r="D50" s="32"/>
      <c r="E50" s="42"/>
      <c r="F50" s="42"/>
      <c r="G50" s="42"/>
      <c r="H50" s="42"/>
    </row>
    <row r="51" spans="1:8" s="28" customFormat="1">
      <c r="A51" s="33"/>
      <c r="B51" s="32"/>
      <c r="C51" s="32"/>
      <c r="D51" s="32"/>
      <c r="E51" s="42"/>
      <c r="F51" s="42"/>
      <c r="G51" s="42"/>
      <c r="H51" s="42"/>
    </row>
    <row r="52" spans="1:8" s="28" customFormat="1">
      <c r="A52" s="33"/>
      <c r="B52" s="36"/>
      <c r="C52" s="32"/>
      <c r="D52" s="32"/>
      <c r="E52" s="42"/>
      <c r="F52" s="42"/>
      <c r="G52" s="42"/>
      <c r="H52" s="42"/>
    </row>
    <row r="53" spans="1:8" s="28" customFormat="1">
      <c r="A53" s="33"/>
      <c r="B53" s="36"/>
      <c r="C53" s="32"/>
      <c r="D53" s="32"/>
      <c r="E53" s="42"/>
      <c r="F53" s="42"/>
      <c r="G53" s="42"/>
      <c r="H53" s="42"/>
    </row>
    <row r="54" spans="1:8" s="28" customFormat="1">
      <c r="A54" s="33"/>
      <c r="B54" s="36"/>
      <c r="C54" s="32"/>
      <c r="D54" s="32"/>
      <c r="E54" s="42"/>
      <c r="F54" s="42"/>
      <c r="G54" s="42"/>
      <c r="H54" s="42"/>
    </row>
    <row r="55" spans="1:8" s="28" customFormat="1">
      <c r="A55" s="33"/>
      <c r="B55" s="32"/>
      <c r="C55" s="32"/>
      <c r="D55" s="32"/>
      <c r="E55" s="42"/>
      <c r="F55" s="42"/>
      <c r="G55" s="42"/>
      <c r="H55" s="42"/>
    </row>
    <row r="56" spans="1:8" s="39" customFormat="1" ht="25.5">
      <c r="A56" s="24" t="s">
        <v>37</v>
      </c>
      <c r="B56" s="25" t="s">
        <v>34</v>
      </c>
      <c r="C56" s="26" t="s">
        <v>36</v>
      </c>
      <c r="D56" s="26" t="s">
        <v>46</v>
      </c>
      <c r="E56" s="27" t="s">
        <v>45</v>
      </c>
      <c r="F56" s="27" t="s">
        <v>39</v>
      </c>
      <c r="G56" s="27" t="s">
        <v>35</v>
      </c>
      <c r="H56" s="27" t="s">
        <v>38</v>
      </c>
    </row>
    <row r="59" spans="1:8" s="40" customFormat="1">
      <c r="A59" s="23"/>
      <c r="B59" s="48" t="str">
        <f>$B$26</f>
        <v>35. Ácsmunka</v>
      </c>
      <c r="C59" s="20"/>
      <c r="D59" s="20"/>
      <c r="E59" s="19"/>
      <c r="F59" s="19"/>
      <c r="G59" s="19"/>
      <c r="H59" s="19"/>
    </row>
    <row r="61" spans="1:8" s="40" customFormat="1">
      <c r="A61" s="23">
        <v>1</v>
      </c>
      <c r="B61" s="30" t="s">
        <v>251</v>
      </c>
      <c r="C61" s="20"/>
      <c r="D61" s="20"/>
      <c r="E61" s="19"/>
      <c r="F61" s="19"/>
      <c r="G61" s="19"/>
      <c r="H61" s="19"/>
    </row>
    <row r="62" spans="1:8" s="40" customFormat="1" ht="51">
      <c r="A62" s="23"/>
      <c r="B62" s="30" t="s">
        <v>333</v>
      </c>
      <c r="C62" s="20">
        <v>1</v>
      </c>
      <c r="D62" s="20" t="s">
        <v>250</v>
      </c>
      <c r="E62" s="19">
        <v>0</v>
      </c>
      <c r="F62" s="19">
        <v>0</v>
      </c>
      <c r="G62" s="19">
        <f>ROUND(C62*E62,)</f>
        <v>0</v>
      </c>
      <c r="H62" s="19">
        <f>ROUND(C62*F62,)</f>
        <v>0</v>
      </c>
    </row>
    <row r="64" spans="1:8" s="40" customFormat="1">
      <c r="A64" s="23">
        <f>MAX($A$61:A63)+1</f>
        <v>2</v>
      </c>
      <c r="B64" s="30" t="s">
        <v>252</v>
      </c>
      <c r="C64" s="20"/>
      <c r="D64" s="20"/>
      <c r="E64" s="19"/>
      <c r="F64" s="19"/>
      <c r="G64" s="19"/>
      <c r="H64" s="19"/>
    </row>
    <row r="65" spans="1:8" s="40" customFormat="1" ht="25.5">
      <c r="A65" s="23"/>
      <c r="B65" s="30" t="s">
        <v>318</v>
      </c>
      <c r="C65" s="20">
        <v>1</v>
      </c>
      <c r="D65" s="20" t="s">
        <v>250</v>
      </c>
      <c r="E65" s="19">
        <v>0</v>
      </c>
      <c r="F65" s="19">
        <v>0</v>
      </c>
      <c r="G65" s="19">
        <f>ROUND(C65*E65,)</f>
        <v>0</v>
      </c>
      <c r="H65" s="19">
        <f>ROUND(C65*F65,)</f>
        <v>0</v>
      </c>
    </row>
    <row r="67" spans="1:8" s="40" customFormat="1">
      <c r="A67" s="70">
        <v>3</v>
      </c>
      <c r="B67" s="30" t="s">
        <v>368</v>
      </c>
      <c r="C67" s="20"/>
      <c r="D67" s="20"/>
      <c r="E67" s="19"/>
      <c r="F67" s="19"/>
      <c r="G67" s="19"/>
      <c r="H67" s="19"/>
    </row>
    <row r="68" spans="1:8" s="40" customFormat="1">
      <c r="A68" s="23"/>
      <c r="B68" s="30" t="s">
        <v>369</v>
      </c>
      <c r="C68" s="20">
        <v>1</v>
      </c>
      <c r="D68" s="20" t="s">
        <v>370</v>
      </c>
      <c r="E68" s="19">
        <v>0</v>
      </c>
      <c r="F68" s="19">
        <v>0</v>
      </c>
      <c r="G68" s="19">
        <f>ROUND(C68*E68,)</f>
        <v>0</v>
      </c>
      <c r="H68" s="19">
        <f>ROUND(C68*F68,)</f>
        <v>0</v>
      </c>
    </row>
    <row r="69" spans="1:8">
      <c r="B69" s="47"/>
      <c r="C69" s="46"/>
      <c r="D69" s="46"/>
      <c r="E69" s="29"/>
      <c r="F69" s="29"/>
      <c r="G69" s="29"/>
      <c r="H69" s="29"/>
    </row>
    <row r="71" spans="1:8">
      <c r="B71" s="48" t="str">
        <f>Munkanem_35</f>
        <v>35. Ácsmunka</v>
      </c>
      <c r="G71" s="22">
        <f>SUM(G61:G70)</f>
        <v>0</v>
      </c>
      <c r="H71" s="22">
        <f>SUM(H61:H70)</f>
        <v>0</v>
      </c>
    </row>
    <row r="73" spans="1:8">
      <c r="F73" s="38" t="s">
        <v>41</v>
      </c>
      <c r="G73" s="78">
        <f>G71+H71</f>
        <v>0</v>
      </c>
      <c r="H73" s="78"/>
    </row>
  </sheetData>
  <mergeCells count="14">
    <mergeCell ref="G73:H73"/>
    <mergeCell ref="A48:H48"/>
    <mergeCell ref="A46:H46"/>
    <mergeCell ref="A8:H8"/>
    <mergeCell ref="A10:H10"/>
    <mergeCell ref="A11:H11"/>
    <mergeCell ref="A12:H12"/>
    <mergeCell ref="A14:H14"/>
    <mergeCell ref="A16:H16"/>
    <mergeCell ref="G31:H31"/>
    <mergeCell ref="A40:H40"/>
    <mergeCell ref="A42:H42"/>
    <mergeCell ref="A43:H43"/>
    <mergeCell ref="A44:H44"/>
  </mergeCells>
  <hyperlinks>
    <hyperlink ref="B26" location="Munkanem_35" display="35. Ácsmunka"/>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 manualBreakCount="1">
    <brk id="32" max="7" man="1"/>
  </rowBreaks>
</worksheet>
</file>

<file path=xl/worksheets/sheet3.xml><?xml version="1.0" encoding="utf-8"?>
<worksheet xmlns="http://schemas.openxmlformats.org/spreadsheetml/2006/main" xmlns:r="http://schemas.openxmlformats.org/officeDocument/2006/relationships">
  <dimension ref="A1:H712"/>
  <sheetViews>
    <sheetView tabSelected="1" view="pageBreakPreview" topLeftCell="A176" zoomScaleNormal="85" workbookViewId="0">
      <selection activeCell="C188" sqref="C188"/>
    </sheetView>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2016.03.07</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1" t="s">
        <v>4</v>
      </c>
      <c r="B8" s="81"/>
      <c r="C8" s="81"/>
      <c r="D8" s="81"/>
      <c r="E8" s="81"/>
      <c r="F8" s="81"/>
      <c r="G8" s="81"/>
      <c r="H8" s="81"/>
    </row>
    <row r="9" spans="1:8" s="28" customFormat="1">
      <c r="A9" s="17"/>
      <c r="B9" s="17"/>
      <c r="C9" s="17"/>
      <c r="D9" s="17"/>
      <c r="E9" s="17"/>
      <c r="F9" s="17"/>
      <c r="G9" s="17"/>
      <c r="H9" s="17"/>
    </row>
    <row r="10" spans="1:8" s="28" customFormat="1" ht="18.75">
      <c r="A10" s="82" t="str">
        <f>Főösszesítő!$A$10</f>
        <v>KINCSEM NEMZETI LÓVERSENY ÉS LOVAS STRATÉGIAI KFT.</v>
      </c>
      <c r="B10" s="82"/>
      <c r="C10" s="82"/>
      <c r="D10" s="82"/>
      <c r="E10" s="82"/>
      <c r="F10" s="82"/>
      <c r="G10" s="82"/>
      <c r="H10" s="82"/>
    </row>
    <row r="11" spans="1:8" s="28" customFormat="1" ht="18.75">
      <c r="A11" s="82" t="str">
        <f>Főösszesítő!$A$11</f>
        <v>ALAGI TRÉNINGKÖZPONT</v>
      </c>
      <c r="B11" s="82"/>
      <c r="C11" s="82"/>
      <c r="D11" s="82"/>
      <c r="E11" s="82"/>
      <c r="F11" s="82"/>
      <c r="G11" s="82"/>
      <c r="H11" s="82"/>
    </row>
    <row r="12" spans="1:8" s="28" customFormat="1" ht="18.75">
      <c r="A12" s="82" t="str">
        <f>Főösszesítő!$A$12</f>
        <v>MŰEMLÉKI FELÚJÍTÁSI MUNKÁI</v>
      </c>
      <c r="B12" s="82"/>
      <c r="C12" s="82"/>
      <c r="D12" s="82"/>
      <c r="E12" s="82"/>
      <c r="F12" s="82"/>
      <c r="G12" s="82"/>
      <c r="H12" s="82"/>
    </row>
    <row r="13" spans="1:8" s="28" customFormat="1">
      <c r="A13" s="13"/>
      <c r="B13" s="15"/>
      <c r="C13" s="15"/>
      <c r="D13" s="15"/>
      <c r="E13" s="41"/>
      <c r="F13" s="41"/>
      <c r="G13" s="41"/>
      <c r="H13" s="41"/>
    </row>
    <row r="14" spans="1:8" s="28" customFormat="1" ht="15.75">
      <c r="A14" s="80" t="str">
        <f>Főösszesítő!$A$14</f>
        <v>VI. TELEP 1. ÉPÜLET - PAPIANCE ISTÁLLÓ</v>
      </c>
      <c r="B14" s="80"/>
      <c r="C14" s="80"/>
      <c r="D14" s="80"/>
      <c r="E14" s="80"/>
      <c r="F14" s="80"/>
      <c r="G14" s="80"/>
      <c r="H14" s="80"/>
    </row>
    <row r="15" spans="1:8" s="28" customFormat="1">
      <c r="A15" s="13"/>
      <c r="B15" s="15"/>
      <c r="C15" s="15"/>
      <c r="D15" s="15"/>
      <c r="E15" s="41"/>
      <c r="F15" s="41"/>
      <c r="G15" s="41"/>
      <c r="H15" s="41"/>
    </row>
    <row r="16" spans="1:8" s="28" customFormat="1" ht="15.75">
      <c r="A16" s="79" t="s">
        <v>30</v>
      </c>
      <c r="B16" s="79"/>
      <c r="C16" s="79"/>
      <c r="D16" s="79"/>
      <c r="E16" s="79"/>
      <c r="F16" s="79"/>
      <c r="G16" s="79"/>
      <c r="H16" s="79"/>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43</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10</v>
      </c>
      <c r="C26" s="32"/>
      <c r="D26" s="32"/>
      <c r="E26" s="42"/>
      <c r="F26" s="42"/>
      <c r="G26" s="42">
        <f>G116</f>
        <v>0</v>
      </c>
      <c r="H26" s="42">
        <f>H116</f>
        <v>0</v>
      </c>
    </row>
    <row r="27" spans="1:8" s="28" customFormat="1" ht="2.4500000000000002" customHeight="1">
      <c r="A27" s="33"/>
      <c r="B27" s="32"/>
      <c r="C27" s="32"/>
      <c r="D27" s="32"/>
      <c r="E27" s="42"/>
      <c r="F27" s="42"/>
      <c r="G27" s="42"/>
      <c r="H27" s="42"/>
    </row>
    <row r="28" spans="1:8" s="28" customFormat="1">
      <c r="A28" s="33"/>
      <c r="B28" s="32" t="s">
        <v>11</v>
      </c>
      <c r="C28" s="32"/>
      <c r="D28" s="32"/>
      <c r="E28" s="42"/>
      <c r="F28" s="42"/>
      <c r="G28" s="42">
        <f>G171</f>
        <v>0</v>
      </c>
      <c r="H28" s="42">
        <f>H171</f>
        <v>0</v>
      </c>
    </row>
    <row r="29" spans="1:8" s="28" customFormat="1" ht="2.4500000000000002" customHeight="1">
      <c r="A29" s="33"/>
      <c r="B29" s="32"/>
      <c r="C29" s="32"/>
      <c r="D29" s="32"/>
      <c r="E29" s="42"/>
      <c r="F29" s="42"/>
      <c r="G29" s="42"/>
      <c r="H29" s="42"/>
    </row>
    <row r="30" spans="1:8" s="28" customFormat="1">
      <c r="A30" s="33"/>
      <c r="B30" s="32" t="s">
        <v>18</v>
      </c>
      <c r="C30" s="32"/>
      <c r="D30" s="32"/>
      <c r="E30" s="42"/>
      <c r="F30" s="42"/>
      <c r="G30" s="42">
        <f>G181</f>
        <v>0</v>
      </c>
      <c r="H30" s="42">
        <f>H181</f>
        <v>0</v>
      </c>
    </row>
    <row r="31" spans="1:8" s="28" customFormat="1" ht="2.4500000000000002" customHeight="1">
      <c r="A31" s="33"/>
      <c r="B31" s="32"/>
      <c r="C31" s="32"/>
      <c r="D31" s="32"/>
      <c r="E31" s="42"/>
      <c r="F31" s="42"/>
      <c r="G31" s="42"/>
      <c r="H31" s="42"/>
    </row>
    <row r="32" spans="1:8" s="28" customFormat="1">
      <c r="A32" s="33"/>
      <c r="B32" s="32" t="s">
        <v>12</v>
      </c>
      <c r="C32" s="32"/>
      <c r="D32" s="32"/>
      <c r="E32" s="42"/>
      <c r="F32" s="42"/>
      <c r="G32" s="42">
        <f>G197</f>
        <v>0</v>
      </c>
      <c r="H32" s="42">
        <f>H197</f>
        <v>0</v>
      </c>
    </row>
    <row r="33" spans="1:8" s="28" customFormat="1" ht="2.4500000000000002" customHeight="1">
      <c r="A33" s="33"/>
      <c r="B33" s="32"/>
      <c r="C33" s="32"/>
      <c r="D33" s="32"/>
      <c r="E33" s="42"/>
      <c r="F33" s="42"/>
      <c r="G33" s="42"/>
      <c r="H33" s="42"/>
    </row>
    <row r="34" spans="1:8" s="28" customFormat="1">
      <c r="A34" s="33"/>
      <c r="B34" s="32" t="s">
        <v>13</v>
      </c>
      <c r="C34" s="32"/>
      <c r="D34" s="32"/>
      <c r="E34" s="42"/>
      <c r="F34" s="42"/>
      <c r="G34" s="42">
        <f>G234</f>
        <v>0</v>
      </c>
      <c r="H34" s="42">
        <f>H234</f>
        <v>0</v>
      </c>
    </row>
    <row r="35" spans="1:8" s="28" customFormat="1" ht="2.4500000000000002" customHeight="1">
      <c r="A35" s="33"/>
      <c r="B35" s="32"/>
      <c r="C35" s="32"/>
      <c r="D35" s="32"/>
      <c r="E35" s="42"/>
      <c r="F35" s="42"/>
      <c r="G35" s="42"/>
      <c r="H35" s="42"/>
    </row>
    <row r="36" spans="1:8" s="28" customFormat="1">
      <c r="A36" s="33"/>
      <c r="B36" s="32" t="s">
        <v>14</v>
      </c>
      <c r="C36" s="32"/>
      <c r="D36" s="32"/>
      <c r="E36" s="42"/>
      <c r="F36" s="42"/>
      <c r="G36" s="42">
        <f>G247</f>
        <v>0</v>
      </c>
      <c r="H36" s="42">
        <f>H247</f>
        <v>0</v>
      </c>
    </row>
    <row r="37" spans="1:8" s="28" customFormat="1" ht="2.4500000000000002" customHeight="1">
      <c r="A37" s="33"/>
      <c r="B37" s="32"/>
      <c r="C37" s="32"/>
      <c r="D37" s="32"/>
      <c r="E37" s="42"/>
      <c r="F37" s="42"/>
      <c r="G37" s="42"/>
      <c r="H37" s="42"/>
    </row>
    <row r="38" spans="1:8" s="28" customFormat="1">
      <c r="A38" s="33"/>
      <c r="B38" s="32" t="s">
        <v>15</v>
      </c>
      <c r="C38" s="32"/>
      <c r="D38" s="32"/>
      <c r="E38" s="42"/>
      <c r="F38" s="42"/>
      <c r="G38" s="42">
        <f>G269</f>
        <v>0</v>
      </c>
      <c r="H38" s="42">
        <f>H269</f>
        <v>0</v>
      </c>
    </row>
    <row r="39" spans="1:8" s="28" customFormat="1" ht="2.4500000000000002" customHeight="1">
      <c r="A39" s="33"/>
      <c r="B39" s="32"/>
      <c r="C39" s="32"/>
      <c r="D39" s="32"/>
      <c r="E39" s="42"/>
      <c r="F39" s="42"/>
      <c r="G39" s="42"/>
      <c r="H39" s="42"/>
    </row>
    <row r="40" spans="1:8" s="28" customFormat="1">
      <c r="A40" s="33"/>
      <c r="B40" s="32" t="s">
        <v>16</v>
      </c>
      <c r="C40" s="32"/>
      <c r="D40" s="32"/>
      <c r="E40" s="42"/>
      <c r="F40" s="42"/>
      <c r="G40" s="42">
        <f>G330</f>
        <v>0</v>
      </c>
      <c r="H40" s="42">
        <f>H330</f>
        <v>0</v>
      </c>
    </row>
    <row r="41" spans="1:8" s="28" customFormat="1" ht="2.4500000000000002" customHeight="1">
      <c r="A41" s="33"/>
      <c r="B41" s="32"/>
      <c r="C41" s="32"/>
      <c r="D41" s="32"/>
      <c r="E41" s="42"/>
      <c r="F41" s="42"/>
      <c r="G41" s="42"/>
      <c r="H41" s="42"/>
    </row>
    <row r="42" spans="1:8" s="28" customFormat="1">
      <c r="A42" s="33"/>
      <c r="B42" s="32" t="s">
        <v>17</v>
      </c>
      <c r="C42" s="32"/>
      <c r="D42" s="32"/>
      <c r="E42" s="42"/>
      <c r="F42" s="42"/>
      <c r="G42" s="42">
        <f>G373</f>
        <v>0</v>
      </c>
      <c r="H42" s="42">
        <f>H373</f>
        <v>0</v>
      </c>
    </row>
    <row r="43" spans="1:8" s="28" customFormat="1" ht="2.4500000000000002" customHeight="1">
      <c r="A43" s="33"/>
      <c r="B43" s="32"/>
      <c r="C43" s="32"/>
      <c r="D43" s="32"/>
      <c r="E43" s="42"/>
      <c r="F43" s="42"/>
      <c r="G43" s="42"/>
      <c r="H43" s="42"/>
    </row>
    <row r="44" spans="1:8" s="28" customFormat="1">
      <c r="A44" s="33"/>
      <c r="B44" s="32" t="s">
        <v>19</v>
      </c>
      <c r="C44" s="32"/>
      <c r="D44" s="32"/>
      <c r="E44" s="42"/>
      <c r="F44" s="42"/>
      <c r="G44" s="42">
        <f>G386</f>
        <v>0</v>
      </c>
      <c r="H44" s="42">
        <f>H386</f>
        <v>0</v>
      </c>
    </row>
    <row r="45" spans="1:8" s="28" customFormat="1" ht="2.4500000000000002" customHeight="1">
      <c r="A45" s="33"/>
      <c r="B45" s="32"/>
      <c r="C45" s="32"/>
      <c r="D45" s="32"/>
      <c r="E45" s="42"/>
      <c r="F45" s="42"/>
      <c r="G45" s="42"/>
      <c r="H45" s="42"/>
    </row>
    <row r="46" spans="1:8" s="28" customFormat="1">
      <c r="A46" s="33"/>
      <c r="B46" s="32" t="s">
        <v>20</v>
      </c>
      <c r="C46" s="32"/>
      <c r="D46" s="32"/>
      <c r="E46" s="42"/>
      <c r="F46" s="42"/>
      <c r="G46" s="42">
        <f>G420</f>
        <v>0</v>
      </c>
      <c r="H46" s="42">
        <f>H420</f>
        <v>0</v>
      </c>
    </row>
    <row r="47" spans="1:8" s="28" customFormat="1" ht="2.4500000000000002" customHeight="1">
      <c r="A47" s="33"/>
      <c r="B47" s="32"/>
      <c r="C47" s="32"/>
      <c r="D47" s="32"/>
      <c r="E47" s="42"/>
      <c r="F47" s="42"/>
      <c r="G47" s="42"/>
      <c r="H47" s="42"/>
    </row>
    <row r="48" spans="1:8" s="28" customFormat="1">
      <c r="A48" s="33"/>
      <c r="B48" s="32" t="s">
        <v>21</v>
      </c>
      <c r="C48" s="32"/>
      <c r="D48" s="32"/>
      <c r="E48" s="42"/>
      <c r="F48" s="42"/>
      <c r="G48" s="42">
        <f>G457</f>
        <v>0</v>
      </c>
      <c r="H48" s="42">
        <f>H457</f>
        <v>0</v>
      </c>
    </row>
    <row r="49" spans="1:8" s="28" customFormat="1" ht="2.4500000000000002" customHeight="1">
      <c r="A49" s="33"/>
      <c r="B49" s="32"/>
      <c r="C49" s="32"/>
      <c r="D49" s="32"/>
      <c r="E49" s="42"/>
      <c r="F49" s="42"/>
      <c r="G49" s="42"/>
      <c r="H49" s="42"/>
    </row>
    <row r="50" spans="1:8" s="28" customFormat="1">
      <c r="A50" s="33"/>
      <c r="B50" s="32" t="s">
        <v>22</v>
      </c>
      <c r="C50" s="32"/>
      <c r="D50" s="32"/>
      <c r="E50" s="42"/>
      <c r="F50" s="42"/>
      <c r="G50" s="42">
        <f>G512</f>
        <v>0</v>
      </c>
      <c r="H50" s="42">
        <f>H512</f>
        <v>0</v>
      </c>
    </row>
    <row r="51" spans="1:8" s="28" customFormat="1" ht="2.4500000000000002" customHeight="1">
      <c r="A51" s="33"/>
      <c r="B51" s="32"/>
      <c r="C51" s="32"/>
      <c r="D51" s="32"/>
      <c r="E51" s="42"/>
      <c r="F51" s="42"/>
      <c r="G51" s="42"/>
      <c r="H51" s="42"/>
    </row>
    <row r="52" spans="1:8" s="28" customFormat="1">
      <c r="A52" s="33"/>
      <c r="B52" s="32" t="s">
        <v>23</v>
      </c>
      <c r="C52" s="32"/>
      <c r="D52" s="32"/>
      <c r="E52" s="42"/>
      <c r="F52" s="42"/>
      <c r="G52" s="42">
        <f>G543</f>
        <v>0</v>
      </c>
      <c r="H52" s="42">
        <f>H543</f>
        <v>0</v>
      </c>
    </row>
    <row r="53" spans="1:8" s="28" customFormat="1" ht="2.25" customHeight="1">
      <c r="A53" s="33"/>
      <c r="B53" s="32"/>
      <c r="C53" s="32"/>
      <c r="D53" s="32"/>
      <c r="E53" s="42"/>
      <c r="F53" s="42"/>
      <c r="G53" s="42"/>
      <c r="H53" s="42"/>
    </row>
    <row r="54" spans="1:8" s="28" customFormat="1">
      <c r="A54" s="33"/>
      <c r="B54" s="32" t="s">
        <v>24</v>
      </c>
      <c r="C54" s="32"/>
      <c r="D54" s="32"/>
      <c r="E54" s="42"/>
      <c r="F54" s="42"/>
      <c r="G54" s="42">
        <f>G559</f>
        <v>0</v>
      </c>
      <c r="H54" s="42">
        <f>H559</f>
        <v>0</v>
      </c>
    </row>
    <row r="55" spans="1:8" s="28" customFormat="1" ht="2.25" customHeight="1">
      <c r="A55" s="33"/>
      <c r="B55" s="32"/>
      <c r="C55" s="32"/>
      <c r="D55" s="32"/>
      <c r="E55" s="42"/>
      <c r="F55" s="42"/>
      <c r="G55" s="42"/>
      <c r="H55" s="42"/>
    </row>
    <row r="56" spans="1:8" s="28" customFormat="1">
      <c r="A56" s="33"/>
      <c r="B56" s="32" t="s">
        <v>25</v>
      </c>
      <c r="C56" s="32"/>
      <c r="D56" s="32"/>
      <c r="E56" s="42"/>
      <c r="F56" s="42"/>
      <c r="G56" s="42">
        <f>G611</f>
        <v>0</v>
      </c>
      <c r="H56" s="42">
        <f>H611</f>
        <v>0</v>
      </c>
    </row>
    <row r="57" spans="1:8" s="28" customFormat="1" ht="2.25" customHeight="1">
      <c r="A57" s="33"/>
      <c r="B57" s="32"/>
      <c r="C57" s="32"/>
      <c r="D57" s="32"/>
      <c r="E57" s="42"/>
      <c r="F57" s="42"/>
      <c r="G57" s="42"/>
      <c r="H57" s="42"/>
    </row>
    <row r="58" spans="1:8" s="28" customFormat="1">
      <c r="A58" s="33"/>
      <c r="B58" s="32" t="s">
        <v>26</v>
      </c>
      <c r="C58" s="32"/>
      <c r="D58" s="32"/>
      <c r="E58" s="42"/>
      <c r="F58" s="42"/>
      <c r="G58" s="42">
        <f>G648</f>
        <v>0</v>
      </c>
      <c r="H58" s="42">
        <f>H648</f>
        <v>0</v>
      </c>
    </row>
    <row r="59" spans="1:8" s="28" customFormat="1" ht="2.25" customHeight="1">
      <c r="A59" s="33"/>
      <c r="B59" s="32"/>
      <c r="C59" s="32"/>
      <c r="D59" s="32"/>
      <c r="E59" s="42"/>
      <c r="F59" s="42"/>
      <c r="G59" s="42"/>
      <c r="H59" s="42"/>
    </row>
    <row r="60" spans="1:8" s="28" customFormat="1">
      <c r="A60" s="33"/>
      <c r="B60" s="32" t="s">
        <v>28</v>
      </c>
      <c r="C60" s="32"/>
      <c r="D60" s="32"/>
      <c r="E60" s="42"/>
      <c r="F60" s="42"/>
      <c r="G60" s="42">
        <f>G664</f>
        <v>0</v>
      </c>
      <c r="H60" s="42">
        <f>H664</f>
        <v>0</v>
      </c>
    </row>
    <row r="61" spans="1:8" s="28" customFormat="1" ht="2.25" customHeight="1">
      <c r="A61" s="33"/>
      <c r="B61" s="32"/>
      <c r="C61" s="32"/>
      <c r="D61" s="32"/>
      <c r="E61" s="42"/>
      <c r="F61" s="42"/>
      <c r="G61" s="42"/>
      <c r="H61" s="42"/>
    </row>
    <row r="62" spans="1:8" s="28" customFormat="1">
      <c r="A62" s="33"/>
      <c r="B62" s="32" t="s">
        <v>31</v>
      </c>
      <c r="C62" s="32"/>
      <c r="D62" s="32"/>
      <c r="E62" s="42"/>
      <c r="F62" s="42"/>
      <c r="G62" s="42">
        <f>G674</f>
        <v>0</v>
      </c>
      <c r="H62" s="42">
        <f>H674</f>
        <v>0</v>
      </c>
    </row>
    <row r="63" spans="1:8" s="28" customFormat="1" ht="1.5" customHeight="1">
      <c r="A63" s="33"/>
      <c r="B63" s="32"/>
      <c r="C63" s="32"/>
      <c r="D63" s="32"/>
      <c r="E63" s="42"/>
      <c r="F63" s="42"/>
      <c r="G63" s="42"/>
      <c r="H63" s="42"/>
    </row>
    <row r="64" spans="1:8" s="28" customFormat="1">
      <c r="A64" s="33"/>
      <c r="B64" s="32" t="s">
        <v>29</v>
      </c>
      <c r="C64" s="32"/>
      <c r="D64" s="32"/>
      <c r="E64" s="42"/>
      <c r="F64" s="42"/>
      <c r="G64" s="42">
        <f>G687</f>
        <v>0</v>
      </c>
      <c r="H64" s="42">
        <f>H687</f>
        <v>0</v>
      </c>
    </row>
    <row r="65" spans="1:8" s="28" customFormat="1" ht="2.25" customHeight="1">
      <c r="A65" s="33"/>
      <c r="B65" s="32"/>
      <c r="C65" s="32"/>
      <c r="D65" s="32"/>
      <c r="E65" s="42"/>
      <c r="F65" s="42"/>
      <c r="G65" s="42"/>
      <c r="H65" s="42"/>
    </row>
    <row r="66" spans="1:8" s="28" customFormat="1">
      <c r="A66" s="33"/>
      <c r="B66" s="32" t="s">
        <v>32</v>
      </c>
      <c r="C66" s="32"/>
      <c r="D66" s="32"/>
      <c r="E66" s="42"/>
      <c r="F66" s="42"/>
      <c r="G66" s="42">
        <f>G700</f>
        <v>0</v>
      </c>
      <c r="H66" s="42">
        <f>H700</f>
        <v>0</v>
      </c>
    </row>
    <row r="67" spans="1:8" s="28" customFormat="1" ht="2.25" customHeight="1">
      <c r="A67" s="33"/>
      <c r="B67" s="32"/>
      <c r="C67" s="32"/>
      <c r="D67" s="32"/>
      <c r="E67" s="42"/>
      <c r="F67" s="42"/>
      <c r="G67" s="42"/>
      <c r="H67" s="42"/>
    </row>
    <row r="68" spans="1:8" s="28" customFormat="1">
      <c r="A68" s="33"/>
      <c r="B68" s="32" t="s">
        <v>142</v>
      </c>
      <c r="C68" s="32"/>
      <c r="D68" s="32"/>
      <c r="E68" s="42"/>
      <c r="F68" s="42"/>
      <c r="G68" s="42">
        <f>G710</f>
        <v>0</v>
      </c>
      <c r="H68" s="42">
        <f>H710</f>
        <v>0</v>
      </c>
    </row>
    <row r="69" spans="1:8" s="28" customFormat="1" ht="2.4500000000000002" customHeight="1">
      <c r="A69" s="33"/>
      <c r="B69" s="34"/>
      <c r="C69" s="34"/>
      <c r="D69" s="34"/>
      <c r="E69" s="43"/>
      <c r="F69" s="43"/>
      <c r="G69" s="43"/>
      <c r="H69" s="43"/>
    </row>
    <row r="70" spans="1:8" s="28" customFormat="1" ht="2.4500000000000002" customHeight="1">
      <c r="A70" s="33"/>
      <c r="B70" s="35"/>
      <c r="C70" s="35"/>
      <c r="D70" s="35"/>
      <c r="E70" s="44"/>
      <c r="F70" s="44"/>
      <c r="G70" s="44"/>
      <c r="H70" s="44"/>
    </row>
    <row r="71" spans="1:8" s="28" customFormat="1">
      <c r="A71" s="33"/>
      <c r="B71" s="32"/>
      <c r="C71" s="32"/>
      <c r="D71" s="32"/>
      <c r="E71" s="42"/>
      <c r="F71" s="42"/>
      <c r="G71" s="45">
        <f>SUM(G26:G70)</f>
        <v>0</v>
      </c>
      <c r="H71" s="45">
        <f>SUM(H26:H70)</f>
        <v>0</v>
      </c>
    </row>
    <row r="72" spans="1:8" s="28" customFormat="1">
      <c r="A72" s="33"/>
      <c r="B72" s="32"/>
      <c r="C72" s="32"/>
      <c r="D72" s="32"/>
      <c r="E72" s="42"/>
      <c r="F72" s="42"/>
      <c r="G72" s="42"/>
      <c r="H72" s="42"/>
    </row>
    <row r="73" spans="1:8" s="28" customFormat="1">
      <c r="A73" s="33"/>
      <c r="B73" s="32"/>
      <c r="C73" s="32"/>
      <c r="D73" s="32"/>
      <c r="E73" s="42"/>
      <c r="F73" s="31" t="s">
        <v>40</v>
      </c>
      <c r="G73" s="83">
        <f>G71+H71</f>
        <v>0</v>
      </c>
      <c r="H73" s="83"/>
    </row>
    <row r="74" spans="1:8" s="28" customFormat="1">
      <c r="A74" s="33"/>
      <c r="B74" s="32"/>
      <c r="C74" s="32"/>
      <c r="D74" s="32"/>
      <c r="E74" s="42"/>
      <c r="F74" s="42"/>
      <c r="G74" s="42"/>
      <c r="H74" s="42"/>
    </row>
    <row r="75" spans="1:8" s="28" customFormat="1">
      <c r="A75" s="14" t="str">
        <f>A1</f>
        <v>Tervező: ÁSZÁRI Iparfejlesztő Kft.</v>
      </c>
      <c r="B75" s="15"/>
      <c r="C75" s="15"/>
      <c r="D75" s="15"/>
      <c r="E75" s="41"/>
      <c r="F75" s="41"/>
      <c r="G75" s="41"/>
      <c r="H75" s="60" t="str">
        <f>H1</f>
        <v>Dátum: 2016.03.07</v>
      </c>
    </row>
    <row r="76" spans="1:8" s="28" customFormat="1">
      <c r="A76" s="14" t="str">
        <f>A2</f>
        <v>Cím: 1061 Budapest, Anker köz 2-4.</v>
      </c>
      <c r="B76" s="15"/>
      <c r="C76" s="15"/>
      <c r="D76" s="15"/>
      <c r="E76" s="41"/>
      <c r="F76" s="41"/>
      <c r="G76" s="41"/>
      <c r="H76" s="12"/>
    </row>
    <row r="77" spans="1:8" s="28" customFormat="1">
      <c r="A77" s="14"/>
      <c r="B77" s="15"/>
      <c r="C77" s="15"/>
      <c r="D77" s="15"/>
      <c r="E77" s="41"/>
      <c r="F77" s="41"/>
      <c r="G77" s="41"/>
      <c r="H77" s="12"/>
    </row>
    <row r="78" spans="1:8" s="28" customFormat="1">
      <c r="A78" s="14"/>
      <c r="B78" s="15"/>
      <c r="C78" s="15"/>
      <c r="D78" s="15"/>
      <c r="E78" s="41"/>
      <c r="F78" s="41"/>
      <c r="G78" s="41"/>
      <c r="H78" s="41"/>
    </row>
    <row r="79" spans="1:8" s="28" customFormat="1">
      <c r="A79" s="14"/>
      <c r="B79" s="15"/>
      <c r="C79" s="15"/>
      <c r="D79" s="15"/>
      <c r="E79" s="41"/>
      <c r="F79" s="41"/>
      <c r="G79" s="41"/>
      <c r="H79" s="41"/>
    </row>
    <row r="80" spans="1:8" s="28" customFormat="1">
      <c r="A80" s="13"/>
      <c r="B80" s="15"/>
      <c r="C80" s="15"/>
      <c r="D80" s="15"/>
      <c r="E80" s="41"/>
      <c r="F80" s="41"/>
      <c r="G80" s="41"/>
      <c r="H80" s="41"/>
    </row>
    <row r="81" spans="1:8" s="28" customFormat="1">
      <c r="A81" s="13"/>
      <c r="B81" s="15"/>
      <c r="C81" s="15"/>
      <c r="D81" s="15"/>
      <c r="E81" s="41"/>
      <c r="F81" s="41"/>
      <c r="G81" s="41"/>
      <c r="H81" s="41"/>
    </row>
    <row r="82" spans="1:8" s="28" customFormat="1" ht="20.25">
      <c r="A82" s="81" t="s">
        <v>5</v>
      </c>
      <c r="B82" s="81"/>
      <c r="C82" s="81"/>
      <c r="D82" s="81"/>
      <c r="E82" s="81"/>
      <c r="F82" s="81"/>
      <c r="G82" s="81"/>
      <c r="H82" s="81"/>
    </row>
    <row r="83" spans="1:8" s="28" customFormat="1">
      <c r="A83" s="17"/>
      <c r="B83" s="17"/>
      <c r="C83" s="17"/>
      <c r="D83" s="17"/>
      <c r="E83" s="17"/>
      <c r="F83" s="17"/>
      <c r="G83" s="17"/>
      <c r="H83" s="17"/>
    </row>
    <row r="84" spans="1:8" s="28" customFormat="1" ht="18.75">
      <c r="A84" s="82" t="str">
        <f>A10</f>
        <v>KINCSEM NEMZETI LÓVERSENY ÉS LOVAS STRATÉGIAI KFT.</v>
      </c>
      <c r="B84" s="82"/>
      <c r="C84" s="82"/>
      <c r="D84" s="82"/>
      <c r="E84" s="82"/>
      <c r="F84" s="82"/>
      <c r="G84" s="82"/>
      <c r="H84" s="82"/>
    </row>
    <row r="85" spans="1:8" s="28" customFormat="1" ht="18.75">
      <c r="A85" s="82" t="str">
        <f>A11</f>
        <v>ALAGI TRÉNINGKÖZPONT</v>
      </c>
      <c r="B85" s="82"/>
      <c r="C85" s="82"/>
      <c r="D85" s="82"/>
      <c r="E85" s="82"/>
      <c r="F85" s="82"/>
      <c r="G85" s="82"/>
      <c r="H85" s="82"/>
    </row>
    <row r="86" spans="1:8" s="28" customFormat="1" ht="18.75">
      <c r="A86" s="82" t="str">
        <f>A12</f>
        <v>MŰEMLÉKI FELÚJÍTÁSI MUNKÁI</v>
      </c>
      <c r="B86" s="82"/>
      <c r="C86" s="82"/>
      <c r="D86" s="82"/>
      <c r="E86" s="82"/>
      <c r="F86" s="82"/>
      <c r="G86" s="82"/>
      <c r="H86" s="82"/>
    </row>
    <row r="87" spans="1:8" s="28" customFormat="1">
      <c r="A87" s="13"/>
      <c r="B87" s="15"/>
      <c r="C87" s="15"/>
      <c r="D87" s="15"/>
      <c r="E87" s="41"/>
      <c r="F87" s="41"/>
      <c r="G87" s="41"/>
      <c r="H87" s="41"/>
    </row>
    <row r="88" spans="1:8" s="28" customFormat="1" ht="15.75">
      <c r="A88" s="80" t="str">
        <f>A14</f>
        <v>VI. TELEP 1. ÉPÜLET - PAPIANCE ISTÁLLÓ</v>
      </c>
      <c r="B88" s="80"/>
      <c r="C88" s="80"/>
      <c r="D88" s="80"/>
      <c r="E88" s="80"/>
      <c r="F88" s="80"/>
      <c r="G88" s="80"/>
      <c r="H88" s="80"/>
    </row>
    <row r="89" spans="1:8" s="28" customFormat="1">
      <c r="A89" s="13"/>
      <c r="B89" s="15"/>
      <c r="C89" s="15"/>
      <c r="D89" s="15"/>
      <c r="E89" s="41"/>
      <c r="F89" s="41"/>
      <c r="G89" s="41"/>
      <c r="H89" s="41"/>
    </row>
    <row r="90" spans="1:8" s="28" customFormat="1" ht="15.75">
      <c r="A90" s="79" t="str">
        <f>A16</f>
        <v>ÉPÍTÉSZETI MUNKÁK</v>
      </c>
      <c r="B90" s="79"/>
      <c r="C90" s="79"/>
      <c r="D90" s="79"/>
      <c r="E90" s="79"/>
      <c r="F90" s="79"/>
      <c r="G90" s="79"/>
      <c r="H90" s="79"/>
    </row>
    <row r="91" spans="1:8" s="28" customFormat="1">
      <c r="A91" s="33"/>
      <c r="B91" s="32"/>
      <c r="C91" s="32"/>
      <c r="D91" s="32"/>
      <c r="E91" s="42"/>
      <c r="F91" s="42"/>
      <c r="G91" s="42"/>
      <c r="H91" s="42"/>
    </row>
    <row r="92" spans="1:8" s="28" customFormat="1">
      <c r="A92" s="33"/>
      <c r="B92" s="32"/>
      <c r="C92" s="32"/>
      <c r="D92" s="32"/>
      <c r="E92" s="42"/>
      <c r="F92" s="42"/>
      <c r="G92" s="42"/>
      <c r="H92" s="42"/>
    </row>
    <row r="93" spans="1:8" s="28" customFormat="1">
      <c r="A93" s="33"/>
      <c r="B93" s="32"/>
      <c r="C93" s="32"/>
      <c r="D93" s="32"/>
      <c r="E93" s="42"/>
      <c r="F93" s="42"/>
      <c r="G93" s="42"/>
      <c r="H93" s="42"/>
    </row>
    <row r="94" spans="1:8" s="28" customFormat="1">
      <c r="A94" s="33"/>
      <c r="B94" s="36"/>
      <c r="C94" s="32"/>
      <c r="D94" s="32"/>
      <c r="E94" s="42"/>
      <c r="F94" s="42"/>
      <c r="G94" s="42"/>
      <c r="H94" s="42"/>
    </row>
    <row r="95" spans="1:8" s="28" customFormat="1">
      <c r="A95" s="33"/>
      <c r="B95" s="36"/>
      <c r="C95" s="32"/>
      <c r="D95" s="32"/>
      <c r="E95" s="42"/>
      <c r="F95" s="42"/>
      <c r="G95" s="42"/>
      <c r="H95" s="42"/>
    </row>
    <row r="96" spans="1:8" s="28" customFormat="1">
      <c r="A96" s="33"/>
      <c r="B96" s="36"/>
      <c r="C96" s="32"/>
      <c r="D96" s="32"/>
      <c r="E96" s="42"/>
      <c r="F96" s="42"/>
      <c r="G96" s="42"/>
      <c r="H96" s="42"/>
    </row>
    <row r="97" spans="1:8" s="28" customFormat="1">
      <c r="A97" s="33"/>
      <c r="B97" s="32"/>
      <c r="C97" s="32"/>
      <c r="D97" s="32"/>
      <c r="E97" s="42"/>
      <c r="F97" s="42"/>
      <c r="G97" s="42"/>
      <c r="H97" s="42"/>
    </row>
    <row r="98" spans="1:8" s="39" customFormat="1" ht="25.5">
      <c r="A98" s="24" t="s">
        <v>37</v>
      </c>
      <c r="B98" s="25" t="s">
        <v>34</v>
      </c>
      <c r="C98" s="26" t="s">
        <v>36</v>
      </c>
      <c r="D98" s="26" t="s">
        <v>46</v>
      </c>
      <c r="E98" s="27" t="s">
        <v>45</v>
      </c>
      <c r="F98" s="27" t="s">
        <v>39</v>
      </c>
      <c r="G98" s="27" t="s">
        <v>35</v>
      </c>
      <c r="H98" s="27" t="s">
        <v>38</v>
      </c>
    </row>
    <row r="101" spans="1:8">
      <c r="B101" s="48" t="str">
        <f>$B$26</f>
        <v>15. Zsaluzás és állványozás</v>
      </c>
    </row>
    <row r="103" spans="1:8">
      <c r="A103" s="61">
        <v>1</v>
      </c>
      <c r="B103" s="62" t="s">
        <v>59</v>
      </c>
      <c r="D103" s="21"/>
    </row>
    <row r="104" spans="1:8" ht="25.5">
      <c r="A104" s="61"/>
      <c r="B104" s="62" t="s">
        <v>270</v>
      </c>
      <c r="C104" s="20">
        <v>7.02</v>
      </c>
      <c r="D104" s="21" t="s">
        <v>3</v>
      </c>
      <c r="E104" s="19">
        <v>0</v>
      </c>
      <c r="F104" s="19">
        <v>0</v>
      </c>
      <c r="G104" s="19">
        <f>ROUND(C104*E104,)</f>
        <v>0</v>
      </c>
      <c r="H104" s="19">
        <f>ROUND(C104*F104,)</f>
        <v>0</v>
      </c>
    </row>
    <row r="105" spans="1:8">
      <c r="A105" s="61"/>
      <c r="B105" s="62"/>
      <c r="D105" s="21"/>
    </row>
    <row r="106" spans="1:8">
      <c r="A106" s="23">
        <f>MAX($A$103:A105)+1</f>
        <v>2</v>
      </c>
      <c r="B106" s="62" t="s">
        <v>59</v>
      </c>
      <c r="D106" s="21"/>
    </row>
    <row r="107" spans="1:8" ht="38.25">
      <c r="A107" s="61"/>
      <c r="B107" s="62" t="s">
        <v>227</v>
      </c>
      <c r="C107" s="20">
        <v>37.4</v>
      </c>
      <c r="D107" s="21" t="s">
        <v>3</v>
      </c>
      <c r="E107" s="19">
        <v>0</v>
      </c>
      <c r="F107" s="19">
        <v>0</v>
      </c>
      <c r="G107" s="19">
        <f>ROUND(C107*E107,)</f>
        <v>0</v>
      </c>
      <c r="H107" s="19">
        <f>ROUND(C107*F107,)</f>
        <v>0</v>
      </c>
    </row>
    <row r="108" spans="1:8">
      <c r="A108" s="61"/>
      <c r="B108" s="62"/>
      <c r="D108" s="21"/>
    </row>
    <row r="109" spans="1:8">
      <c r="A109" s="23">
        <f>MAX($A$103:A108)+1</f>
        <v>3</v>
      </c>
      <c r="B109" s="62" t="s">
        <v>174</v>
      </c>
      <c r="D109" s="21"/>
    </row>
    <row r="110" spans="1:8">
      <c r="A110" s="61"/>
      <c r="B110" s="62" t="s">
        <v>175</v>
      </c>
      <c r="C110" s="20">
        <v>7.6</v>
      </c>
      <c r="D110" s="21" t="s">
        <v>3</v>
      </c>
      <c r="E110" s="19">
        <v>0</v>
      </c>
      <c r="F110" s="19">
        <v>0</v>
      </c>
      <c r="G110" s="19">
        <f>ROUND(C110*E110,)</f>
        <v>0</v>
      </c>
      <c r="H110" s="19">
        <f>ROUND(C110*F110,)</f>
        <v>0</v>
      </c>
    </row>
    <row r="111" spans="1:8">
      <c r="A111" s="61"/>
      <c r="B111" s="62"/>
      <c r="D111" s="21"/>
    </row>
    <row r="112" spans="1:8">
      <c r="A112" s="23">
        <f>MAX($A$103:A111)+1</f>
        <v>4</v>
      </c>
      <c r="B112" s="62" t="s">
        <v>60</v>
      </c>
      <c r="D112" s="21"/>
    </row>
    <row r="113" spans="1:8" ht="102">
      <c r="A113" s="61"/>
      <c r="B113" s="62" t="s">
        <v>62</v>
      </c>
      <c r="C113" s="20">
        <v>124.29</v>
      </c>
      <c r="D113" s="21" t="s">
        <v>3</v>
      </c>
      <c r="E113" s="19">
        <v>0</v>
      </c>
      <c r="F113" s="19">
        <v>0</v>
      </c>
      <c r="G113" s="19">
        <f>ROUND(C113*E113,)</f>
        <v>0</v>
      </c>
      <c r="H113" s="19">
        <f>ROUND(C113*F113,)</f>
        <v>0</v>
      </c>
    </row>
    <row r="114" spans="1:8" s="40" customFormat="1">
      <c r="A114" s="23"/>
      <c r="B114" s="47"/>
      <c r="C114" s="46"/>
      <c r="D114" s="46"/>
      <c r="E114" s="29"/>
      <c r="F114" s="29"/>
      <c r="G114" s="29"/>
      <c r="H114" s="29"/>
    </row>
    <row r="116" spans="1:8" s="40" customFormat="1">
      <c r="A116" s="23"/>
      <c r="B116" s="48" t="str">
        <f>Munkanem_15</f>
        <v>15. Zsaluzás és állványozás</v>
      </c>
      <c r="C116" s="20"/>
      <c r="D116" s="20"/>
      <c r="E116" s="19"/>
      <c r="F116" s="19"/>
      <c r="G116" s="22">
        <f>SUM(G103:G115)</f>
        <v>0</v>
      </c>
      <c r="H116" s="22">
        <f>SUM(H103:H115)</f>
        <v>0</v>
      </c>
    </row>
    <row r="118" spans="1:8" s="40" customFormat="1">
      <c r="A118" s="23"/>
      <c r="B118" s="30"/>
      <c r="C118" s="20"/>
      <c r="D118" s="20"/>
      <c r="E118" s="19"/>
      <c r="F118" s="38" t="s">
        <v>41</v>
      </c>
      <c r="G118" s="78">
        <f>G116+H116</f>
        <v>0</v>
      </c>
      <c r="H118" s="78"/>
    </row>
    <row r="120" spans="1:8" s="40" customFormat="1">
      <c r="A120" s="23"/>
      <c r="B120" s="48" t="str">
        <f>$B$28</f>
        <v>21. Irtás, föld és sziklamunka</v>
      </c>
      <c r="C120" s="20"/>
      <c r="D120" s="20"/>
      <c r="E120" s="19"/>
      <c r="F120" s="19"/>
      <c r="G120" s="19"/>
      <c r="H120" s="19"/>
    </row>
    <row r="122" spans="1:8" s="40" customFormat="1">
      <c r="A122" s="23">
        <v>1</v>
      </c>
      <c r="B122" s="30" t="s">
        <v>256</v>
      </c>
      <c r="C122" s="20"/>
      <c r="D122" s="20"/>
      <c r="E122" s="19"/>
      <c r="F122" s="19"/>
      <c r="G122" s="19"/>
      <c r="H122" s="19"/>
    </row>
    <row r="123" spans="1:8" s="40" customFormat="1" ht="25.5">
      <c r="A123" s="23"/>
      <c r="B123" s="30" t="s">
        <v>255</v>
      </c>
      <c r="C123" s="20">
        <v>10</v>
      </c>
      <c r="D123" s="20" t="s">
        <v>61</v>
      </c>
      <c r="E123" s="19">
        <v>0</v>
      </c>
      <c r="F123" s="19">
        <v>0</v>
      </c>
      <c r="G123" s="19">
        <f>ROUND(C123*E123,)</f>
        <v>0</v>
      </c>
      <c r="H123" s="19">
        <f>ROUND(C123*F123,)</f>
        <v>0</v>
      </c>
    </row>
    <row r="125" spans="1:8">
      <c r="A125" s="23">
        <f>MAX($A$122:A124)+1</f>
        <v>2</v>
      </c>
      <c r="B125" s="62" t="s">
        <v>63</v>
      </c>
      <c r="D125" s="21"/>
    </row>
    <row r="126" spans="1:8">
      <c r="A126" s="61"/>
      <c r="B126" s="62" t="s">
        <v>64</v>
      </c>
      <c r="C126" s="20">
        <v>126.3</v>
      </c>
      <c r="D126" s="21" t="s">
        <v>65</v>
      </c>
      <c r="E126" s="19">
        <v>0</v>
      </c>
      <c r="F126" s="19">
        <v>0</v>
      </c>
      <c r="G126" s="19">
        <f>ROUND(C126*E126,)</f>
        <v>0</v>
      </c>
      <c r="H126" s="19">
        <f>ROUND(C126*F126,)</f>
        <v>0</v>
      </c>
    </row>
    <row r="127" spans="1:8">
      <c r="A127" s="61"/>
      <c r="B127" s="62"/>
      <c r="D127" s="21"/>
    </row>
    <row r="128" spans="1:8">
      <c r="A128" s="23">
        <f>MAX($A$122:A127)+1</f>
        <v>3</v>
      </c>
      <c r="B128" s="62" t="s">
        <v>66</v>
      </c>
      <c r="D128" s="21"/>
    </row>
    <row r="129" spans="1:8">
      <c r="A129" s="61"/>
      <c r="B129" s="62" t="s">
        <v>67</v>
      </c>
      <c r="C129" s="20">
        <v>29.78</v>
      </c>
      <c r="D129" s="21" t="s">
        <v>65</v>
      </c>
      <c r="E129" s="19">
        <v>0</v>
      </c>
      <c r="F129" s="19">
        <v>0</v>
      </c>
      <c r="G129" s="19">
        <f>ROUND(C129*E129,)</f>
        <v>0</v>
      </c>
      <c r="H129" s="19">
        <f>ROUND(C129*F129,)</f>
        <v>0</v>
      </c>
    </row>
    <row r="130" spans="1:8">
      <c r="A130" s="61"/>
      <c r="B130" s="62"/>
      <c r="D130" s="21"/>
    </row>
    <row r="131" spans="1:8">
      <c r="A131" s="23">
        <f>MAX($A$122:A130)+1</f>
        <v>4</v>
      </c>
      <c r="B131" s="62" t="s">
        <v>68</v>
      </c>
      <c r="D131" s="21"/>
    </row>
    <row r="132" spans="1:8" ht="38.25">
      <c r="A132" s="61"/>
      <c r="B132" s="62" t="s">
        <v>73</v>
      </c>
      <c r="C132" s="20">
        <v>29.78</v>
      </c>
      <c r="D132" s="21" t="s">
        <v>65</v>
      </c>
      <c r="E132" s="19">
        <v>0</v>
      </c>
      <c r="F132" s="19">
        <v>0</v>
      </c>
      <c r="G132" s="19">
        <f>ROUND(C132*E132,)</f>
        <v>0</v>
      </c>
      <c r="H132" s="19">
        <f>ROUND(C132*F132,)</f>
        <v>0</v>
      </c>
    </row>
    <row r="133" spans="1:8">
      <c r="A133" s="61"/>
      <c r="B133" s="62"/>
      <c r="D133" s="21"/>
    </row>
    <row r="134" spans="1:8">
      <c r="A134" s="23">
        <f>MAX($A$122:A133)+1</f>
        <v>5</v>
      </c>
      <c r="B134" s="62" t="s">
        <v>150</v>
      </c>
      <c r="D134" s="21"/>
    </row>
    <row r="135" spans="1:8" ht="38.25">
      <c r="A135" s="61"/>
      <c r="B135" s="62" t="s">
        <v>151</v>
      </c>
      <c r="C135" s="20">
        <v>4.91</v>
      </c>
      <c r="D135" s="21" t="s">
        <v>70</v>
      </c>
      <c r="E135" s="19">
        <v>0</v>
      </c>
      <c r="F135" s="19">
        <v>0</v>
      </c>
      <c r="G135" s="19">
        <f>ROUND(C135*E135,)</f>
        <v>0</v>
      </c>
      <c r="H135" s="19">
        <f>ROUND(C135*F135,)</f>
        <v>0</v>
      </c>
    </row>
    <row r="136" spans="1:8">
      <c r="A136" s="61"/>
      <c r="B136" s="62"/>
      <c r="D136" s="21"/>
    </row>
    <row r="137" spans="1:8">
      <c r="A137" s="23">
        <f>MAX($A$122:A136)+1</f>
        <v>6</v>
      </c>
      <c r="B137" s="62" t="s">
        <v>152</v>
      </c>
      <c r="D137" s="21"/>
    </row>
    <row r="138" spans="1:8" ht="76.5">
      <c r="A138" s="61"/>
      <c r="B138" s="62" t="s">
        <v>226</v>
      </c>
      <c r="C138" s="20">
        <v>9.64</v>
      </c>
      <c r="D138" s="21" t="s">
        <v>70</v>
      </c>
      <c r="E138" s="19">
        <v>0</v>
      </c>
      <c r="F138" s="19">
        <v>0</v>
      </c>
      <c r="G138" s="19">
        <f>ROUND(C138*E138,)</f>
        <v>0</v>
      </c>
      <c r="H138" s="19">
        <f>ROUND(C138*F138,)</f>
        <v>0</v>
      </c>
    </row>
    <row r="139" spans="1:8">
      <c r="A139" s="61"/>
      <c r="B139" s="62"/>
      <c r="D139" s="21"/>
    </row>
    <row r="140" spans="1:8">
      <c r="A140" s="23">
        <f>MAX($A$122:A139)+1</f>
        <v>7</v>
      </c>
      <c r="B140" s="62" t="s">
        <v>152</v>
      </c>
      <c r="D140" s="21"/>
    </row>
    <row r="141" spans="1:8" ht="76.5">
      <c r="A141" s="61"/>
      <c r="B141" s="30" t="s">
        <v>153</v>
      </c>
      <c r="C141" s="20">
        <v>2.5499999999999998</v>
      </c>
      <c r="D141" s="21" t="s">
        <v>70</v>
      </c>
      <c r="E141" s="19">
        <v>0</v>
      </c>
      <c r="F141" s="19">
        <v>0</v>
      </c>
      <c r="G141" s="19">
        <f>ROUND(C141*E141,)</f>
        <v>0</v>
      </c>
      <c r="H141" s="19">
        <f>ROUND(C141*F141,)</f>
        <v>0</v>
      </c>
    </row>
    <row r="142" spans="1:8">
      <c r="A142" s="61"/>
      <c r="B142" s="62"/>
      <c r="D142" s="21"/>
    </row>
    <row r="143" spans="1:8">
      <c r="A143" s="23">
        <f>MAX($A$122:A142)+1</f>
        <v>8</v>
      </c>
      <c r="B143" s="62" t="s">
        <v>208</v>
      </c>
      <c r="D143" s="21"/>
    </row>
    <row r="144" spans="1:8" ht="51">
      <c r="A144" s="61"/>
      <c r="B144" s="62" t="s">
        <v>209</v>
      </c>
      <c r="C144" s="20">
        <v>1.05</v>
      </c>
      <c r="D144" s="21" t="s">
        <v>70</v>
      </c>
      <c r="E144" s="19">
        <v>0</v>
      </c>
      <c r="F144" s="19">
        <v>0</v>
      </c>
      <c r="G144" s="19">
        <f>ROUND(C144*E144,)</f>
        <v>0</v>
      </c>
      <c r="H144" s="19">
        <f>ROUND(C144*F144,)</f>
        <v>0</v>
      </c>
    </row>
    <row r="145" spans="1:8">
      <c r="A145" s="61"/>
      <c r="B145" s="62"/>
      <c r="D145" s="21"/>
    </row>
    <row r="146" spans="1:8">
      <c r="A146" s="23">
        <f>MAX($A$122:A145)+1</f>
        <v>9</v>
      </c>
      <c r="B146" s="62" t="s">
        <v>69</v>
      </c>
      <c r="D146" s="21"/>
    </row>
    <row r="147" spans="1:8" ht="63.75">
      <c r="A147" s="61"/>
      <c r="B147" s="62" t="s">
        <v>275</v>
      </c>
      <c r="C147" s="20">
        <v>297.8</v>
      </c>
      <c r="D147" s="21" t="s">
        <v>3</v>
      </c>
      <c r="E147" s="19">
        <v>0</v>
      </c>
      <c r="F147" s="19">
        <v>0</v>
      </c>
      <c r="G147" s="19">
        <f>ROUND(C147*E147,)</f>
        <v>0</v>
      </c>
      <c r="H147" s="19">
        <f>ROUND(C147*F147,)</f>
        <v>0</v>
      </c>
    </row>
    <row r="148" spans="1:8">
      <c r="A148" s="61"/>
      <c r="B148" s="62"/>
      <c r="D148" s="21"/>
    </row>
    <row r="149" spans="1:8">
      <c r="A149" s="23">
        <f>MAX($A$122:A148)+1</f>
        <v>10</v>
      </c>
      <c r="B149" s="62" t="s">
        <v>71</v>
      </c>
      <c r="D149" s="21"/>
    </row>
    <row r="150" spans="1:8" ht="51">
      <c r="A150" s="61"/>
      <c r="B150" s="62" t="s">
        <v>72</v>
      </c>
      <c r="C150" s="20">
        <v>9.14</v>
      </c>
      <c r="D150" s="21" t="s">
        <v>70</v>
      </c>
      <c r="E150" s="19">
        <v>0</v>
      </c>
      <c r="F150" s="19">
        <v>0</v>
      </c>
      <c r="G150" s="19">
        <f>ROUND(C150*E150,)</f>
        <v>0</v>
      </c>
      <c r="H150" s="19">
        <f>ROUND(C150*F150,)</f>
        <v>0</v>
      </c>
    </row>
    <row r="151" spans="1:8">
      <c r="A151" s="61"/>
      <c r="B151" s="62"/>
      <c r="D151" s="21"/>
    </row>
    <row r="152" spans="1:8">
      <c r="A152" s="23">
        <f>MAX($A$122:A151)+1</f>
        <v>11</v>
      </c>
      <c r="B152" s="62" t="s">
        <v>210</v>
      </c>
      <c r="D152" s="21"/>
    </row>
    <row r="153" spans="1:8" ht="25.5">
      <c r="A153" s="61"/>
      <c r="B153" s="62" t="s">
        <v>211</v>
      </c>
      <c r="C153" s="20">
        <v>1.05</v>
      </c>
      <c r="D153" s="21" t="s">
        <v>70</v>
      </c>
      <c r="E153" s="19">
        <v>0</v>
      </c>
      <c r="F153" s="19">
        <v>0</v>
      </c>
      <c r="G153" s="19">
        <f>ROUND(C153*E153,)</f>
        <v>0</v>
      </c>
      <c r="H153" s="19">
        <f>ROUND(C153*F153,)</f>
        <v>0</v>
      </c>
    </row>
    <row r="154" spans="1:8">
      <c r="A154" s="61"/>
      <c r="B154" s="62"/>
      <c r="D154" s="21"/>
    </row>
    <row r="155" spans="1:8">
      <c r="A155" s="23">
        <f>MAX($A$122:A154)+1</f>
        <v>12</v>
      </c>
      <c r="B155" s="62" t="s">
        <v>74</v>
      </c>
      <c r="D155" s="21"/>
    </row>
    <row r="156" spans="1:8" ht="25.5">
      <c r="A156" s="21"/>
      <c r="B156" s="62" t="s">
        <v>75</v>
      </c>
      <c r="C156" s="20">
        <v>9.14</v>
      </c>
      <c r="D156" s="21" t="s">
        <v>70</v>
      </c>
      <c r="E156" s="19">
        <v>0</v>
      </c>
      <c r="F156" s="19">
        <v>0</v>
      </c>
      <c r="G156" s="19">
        <f>ROUND(C156*E156,)</f>
        <v>0</v>
      </c>
      <c r="H156" s="19">
        <f>ROUND(C156*F156,)</f>
        <v>0</v>
      </c>
    </row>
    <row r="157" spans="1:8">
      <c r="A157" s="61"/>
      <c r="B157" s="62"/>
      <c r="D157" s="21"/>
    </row>
    <row r="158" spans="1:8">
      <c r="A158" s="23">
        <f>MAX($A$122:A157)+1</f>
        <v>13</v>
      </c>
      <c r="B158" s="62" t="s">
        <v>76</v>
      </c>
      <c r="D158" s="21"/>
    </row>
    <row r="159" spans="1:8" ht="38.25">
      <c r="A159" s="61"/>
      <c r="B159" s="62" t="s">
        <v>77</v>
      </c>
      <c r="C159" s="20">
        <v>16.04</v>
      </c>
      <c r="D159" s="21" t="s">
        <v>70</v>
      </c>
      <c r="E159" s="19">
        <v>0</v>
      </c>
      <c r="F159" s="19">
        <v>0</v>
      </c>
      <c r="G159" s="19">
        <f>ROUND(C159*E159,)</f>
        <v>0</v>
      </c>
      <c r="H159" s="19">
        <f>ROUND(C159*F159,)</f>
        <v>0</v>
      </c>
    </row>
    <row r="160" spans="1:8">
      <c r="A160" s="61"/>
      <c r="B160" s="62"/>
      <c r="D160" s="21"/>
    </row>
    <row r="161" spans="1:8">
      <c r="A161" s="23">
        <f>MAX($A$122:A160)+1</f>
        <v>14</v>
      </c>
      <c r="B161" s="62" t="s">
        <v>78</v>
      </c>
      <c r="D161" s="21"/>
    </row>
    <row r="162" spans="1:8" ht="38.25">
      <c r="A162" s="21"/>
      <c r="B162" s="62" t="s">
        <v>79</v>
      </c>
      <c r="C162" s="20">
        <v>37.619999999999997</v>
      </c>
      <c r="D162" s="21" t="s">
        <v>70</v>
      </c>
      <c r="E162" s="19">
        <v>0</v>
      </c>
      <c r="F162" s="19">
        <v>0</v>
      </c>
      <c r="G162" s="19">
        <f>ROUND(C162*E162,)</f>
        <v>0</v>
      </c>
      <c r="H162" s="19">
        <f>ROUND(C162*F162,)</f>
        <v>0</v>
      </c>
    </row>
    <row r="163" spans="1:8">
      <c r="A163" s="61"/>
      <c r="B163" s="62"/>
      <c r="D163" s="21"/>
    </row>
    <row r="164" spans="1:8">
      <c r="A164" s="23">
        <f>MAX($A$122:A163)+1</f>
        <v>15</v>
      </c>
      <c r="B164" s="62" t="s">
        <v>310</v>
      </c>
      <c r="D164" s="21"/>
    </row>
    <row r="165" spans="1:8" ht="38.25">
      <c r="A165" s="21"/>
      <c r="B165" s="62" t="s">
        <v>311</v>
      </c>
      <c r="C165" s="20">
        <v>0.4</v>
      </c>
      <c r="D165" s="21" t="s">
        <v>70</v>
      </c>
      <c r="E165" s="19">
        <v>0</v>
      </c>
      <c r="F165" s="19">
        <v>0</v>
      </c>
      <c r="G165" s="19">
        <f>ROUND(C165*E165,)</f>
        <v>0</v>
      </c>
      <c r="H165" s="19">
        <f>ROUND(C165*F165,)</f>
        <v>0</v>
      </c>
    </row>
    <row r="166" spans="1:8">
      <c r="A166" s="61"/>
      <c r="B166" s="62"/>
      <c r="D166" s="21"/>
    </row>
    <row r="167" spans="1:8">
      <c r="A167" s="23">
        <f>MAX($A$122:A166)+1</f>
        <v>16</v>
      </c>
      <c r="B167" s="62" t="s">
        <v>80</v>
      </c>
      <c r="D167" s="21"/>
    </row>
    <row r="168" spans="1:8" ht="38.25">
      <c r="A168" s="21"/>
      <c r="B168" s="62" t="s">
        <v>81</v>
      </c>
      <c r="C168" s="20">
        <v>38.01</v>
      </c>
      <c r="D168" s="21" t="s">
        <v>70</v>
      </c>
      <c r="E168" s="19">
        <v>0</v>
      </c>
      <c r="F168" s="19">
        <v>0</v>
      </c>
      <c r="G168" s="19">
        <f>ROUND(C168*E168,)</f>
        <v>0</v>
      </c>
      <c r="H168" s="19">
        <f>ROUND(C168*F168,)</f>
        <v>0</v>
      </c>
    </row>
    <row r="169" spans="1:8">
      <c r="B169" s="47"/>
      <c r="C169" s="46"/>
      <c r="D169" s="46"/>
      <c r="E169" s="29"/>
      <c r="F169" s="29"/>
      <c r="G169" s="29"/>
      <c r="H169" s="29"/>
    </row>
    <row r="171" spans="1:8">
      <c r="B171" s="48" t="str">
        <f>Munkanem_21</f>
        <v>21. Irtás, föld és sziklamunka</v>
      </c>
      <c r="G171" s="22">
        <f>SUM(G122:G170)</f>
        <v>0</v>
      </c>
      <c r="H171" s="22">
        <f>SUM(H122:H170)</f>
        <v>0</v>
      </c>
    </row>
    <row r="173" spans="1:8">
      <c r="F173" s="38" t="s">
        <v>41</v>
      </c>
      <c r="G173" s="78">
        <f>G171+H171</f>
        <v>0</v>
      </c>
      <c r="H173" s="78"/>
    </row>
    <row r="175" spans="1:8">
      <c r="B175" s="48" t="str">
        <f>$B$30</f>
        <v>22. Szivárgó építés, alagcsövezés</v>
      </c>
    </row>
    <row r="177" spans="1:8">
      <c r="A177" s="23">
        <v>1</v>
      </c>
      <c r="B177" s="30" t="s">
        <v>84</v>
      </c>
    </row>
    <row r="178" spans="1:8" ht="38.25">
      <c r="B178" s="30" t="s">
        <v>89</v>
      </c>
      <c r="C178" s="20">
        <v>5</v>
      </c>
      <c r="D178" s="20" t="s">
        <v>61</v>
      </c>
      <c r="E178" s="19">
        <v>0</v>
      </c>
      <c r="F178" s="19">
        <v>0</v>
      </c>
      <c r="G178" s="19">
        <f>ROUND(C178*E178,)</f>
        <v>0</v>
      </c>
      <c r="H178" s="19">
        <f>ROUND(C178*F178,)</f>
        <v>0</v>
      </c>
    </row>
    <row r="179" spans="1:8">
      <c r="B179" s="47"/>
      <c r="C179" s="46"/>
      <c r="D179" s="46"/>
      <c r="E179" s="29"/>
      <c r="F179" s="29"/>
      <c r="G179" s="29"/>
      <c r="H179" s="29"/>
    </row>
    <row r="181" spans="1:8">
      <c r="B181" s="48" t="str">
        <f>Munkanem_22</f>
        <v>22. Szivárgó építés, alagcsövezés</v>
      </c>
      <c r="G181" s="22">
        <f>SUM(G177:G180)</f>
        <v>0</v>
      </c>
      <c r="H181" s="22">
        <f>SUM(H177:H180)</f>
        <v>0</v>
      </c>
    </row>
    <row r="183" spans="1:8">
      <c r="F183" s="38" t="s">
        <v>41</v>
      </c>
      <c r="G183" s="78">
        <f>G181+H181</f>
        <v>0</v>
      </c>
      <c r="H183" s="78"/>
    </row>
    <row r="185" spans="1:8">
      <c r="B185" s="48" t="str">
        <f>$B$32</f>
        <v>23. Síkalapozás</v>
      </c>
    </row>
    <row r="187" spans="1:8">
      <c r="A187" s="61">
        <v>1</v>
      </c>
      <c r="B187" s="62" t="s">
        <v>258</v>
      </c>
      <c r="D187" s="21"/>
    </row>
    <row r="188" spans="1:8" ht="38.25">
      <c r="A188" s="61"/>
      <c r="B188" s="62" t="s">
        <v>257</v>
      </c>
      <c r="C188" s="20">
        <v>3.86</v>
      </c>
      <c r="D188" s="21" t="s">
        <v>70</v>
      </c>
      <c r="E188" s="19">
        <v>0</v>
      </c>
      <c r="F188" s="19">
        <v>0</v>
      </c>
      <c r="G188" s="19">
        <f>ROUND(C188*E188,)</f>
        <v>0</v>
      </c>
      <c r="H188" s="19">
        <f>ROUND(C188*F188,)</f>
        <v>0</v>
      </c>
    </row>
    <row r="189" spans="1:8">
      <c r="A189" s="61"/>
      <c r="B189" s="62"/>
      <c r="D189" s="21"/>
    </row>
    <row r="190" spans="1:8" s="40" customFormat="1">
      <c r="A190" s="23">
        <f>MAX($A$187:A189)+1</f>
        <v>2</v>
      </c>
      <c r="B190" s="62" t="s">
        <v>272</v>
      </c>
      <c r="C190" s="20"/>
      <c r="D190" s="21"/>
      <c r="E190" s="19"/>
      <c r="F190" s="19"/>
      <c r="G190" s="19"/>
      <c r="H190" s="19"/>
    </row>
    <row r="191" spans="1:8" ht="38.25">
      <c r="A191" s="61"/>
      <c r="B191" s="62" t="s">
        <v>271</v>
      </c>
      <c r="C191" s="20">
        <v>1.05</v>
      </c>
      <c r="D191" s="21" t="s">
        <v>70</v>
      </c>
      <c r="E191" s="19">
        <v>0</v>
      </c>
      <c r="F191" s="19">
        <v>0</v>
      </c>
      <c r="G191" s="19">
        <f>ROUND(C191*E191,)</f>
        <v>0</v>
      </c>
      <c r="H191" s="19">
        <f>ROUND(C191*F191,)</f>
        <v>0</v>
      </c>
    </row>
    <row r="193" spans="1:8">
      <c r="A193" s="23">
        <f>MAX($A$187:A192)+1</f>
        <v>3</v>
      </c>
      <c r="B193" s="62" t="s">
        <v>87</v>
      </c>
      <c r="D193" s="21"/>
    </row>
    <row r="194" spans="1:8" ht="38.25">
      <c r="A194" s="70"/>
      <c r="B194" s="62" t="s">
        <v>235</v>
      </c>
      <c r="C194" s="20">
        <v>2.83</v>
      </c>
      <c r="D194" s="21" t="s">
        <v>70</v>
      </c>
      <c r="E194" s="19">
        <v>0</v>
      </c>
      <c r="F194" s="19">
        <v>0</v>
      </c>
      <c r="G194" s="19">
        <f>ROUND(C194*E194,)</f>
        <v>0</v>
      </c>
      <c r="H194" s="19">
        <f>ROUND(C194*F194,)</f>
        <v>0</v>
      </c>
    </row>
    <row r="195" spans="1:8">
      <c r="B195" s="47"/>
      <c r="C195" s="46"/>
      <c r="D195" s="46"/>
      <c r="E195" s="29"/>
      <c r="F195" s="29"/>
      <c r="G195" s="29"/>
      <c r="H195" s="29"/>
    </row>
    <row r="197" spans="1:8">
      <c r="B197" s="48" t="str">
        <f>Munkanem_23</f>
        <v>23. Síkalapozás</v>
      </c>
      <c r="G197" s="22">
        <f>SUM(G187:G196)</f>
        <v>0</v>
      </c>
      <c r="H197" s="22">
        <f>SUM(H187:H196)</f>
        <v>0</v>
      </c>
    </row>
    <row r="199" spans="1:8">
      <c r="F199" s="38" t="s">
        <v>41</v>
      </c>
      <c r="G199" s="78">
        <f>G197+H197</f>
        <v>0</v>
      </c>
      <c r="H199" s="78"/>
    </row>
    <row r="201" spans="1:8" s="40" customFormat="1">
      <c r="A201" s="23"/>
      <c r="B201" s="48" t="str">
        <f>$B$34</f>
        <v>31. Helyszíni beton és vasbeton munka</v>
      </c>
      <c r="C201" s="20"/>
      <c r="D201" s="20"/>
      <c r="E201" s="19"/>
      <c r="F201" s="19"/>
      <c r="G201" s="19"/>
      <c r="H201" s="19"/>
    </row>
    <row r="203" spans="1:8">
      <c r="A203" s="23">
        <v>1</v>
      </c>
      <c r="B203" s="62" t="s">
        <v>212</v>
      </c>
      <c r="D203" s="21"/>
    </row>
    <row r="204" spans="1:8" ht="51">
      <c r="A204" s="61"/>
      <c r="B204" s="62" t="s">
        <v>213</v>
      </c>
      <c r="C204" s="20">
        <v>0.2</v>
      </c>
      <c r="D204" s="21" t="s">
        <v>85</v>
      </c>
      <c r="E204" s="19">
        <v>0</v>
      </c>
      <c r="F204" s="19">
        <v>0</v>
      </c>
      <c r="G204" s="19">
        <f>ROUND(C204*E204,)</f>
        <v>0</v>
      </c>
      <c r="H204" s="19">
        <f>ROUND(C204*F204,)</f>
        <v>0</v>
      </c>
    </row>
    <row r="205" spans="1:8">
      <c r="A205" s="61"/>
      <c r="B205" s="62"/>
      <c r="D205" s="21"/>
    </row>
    <row r="206" spans="1:8">
      <c r="A206" s="23">
        <f>MAX($A$203:A205)+1</f>
        <v>2</v>
      </c>
      <c r="B206" s="62" t="s">
        <v>288</v>
      </c>
      <c r="D206" s="21"/>
    </row>
    <row r="207" spans="1:8" ht="38.25">
      <c r="A207" s="61"/>
      <c r="B207" s="62" t="s">
        <v>289</v>
      </c>
      <c r="C207" s="20">
        <v>7.1999999999999995E-2</v>
      </c>
      <c r="D207" s="21" t="s">
        <v>85</v>
      </c>
      <c r="E207" s="19">
        <v>0</v>
      </c>
      <c r="F207" s="19">
        <v>0</v>
      </c>
      <c r="G207" s="19">
        <f>ROUND(C207*E207,)</f>
        <v>0</v>
      </c>
      <c r="H207" s="19">
        <f>ROUND(C207*F207,)</f>
        <v>0</v>
      </c>
    </row>
    <row r="208" spans="1:8">
      <c r="A208" s="61"/>
      <c r="B208" s="62"/>
      <c r="D208" s="21"/>
    </row>
    <row r="209" spans="1:8">
      <c r="A209" s="23">
        <f>MAX($A$203:A208)+1</f>
        <v>3</v>
      </c>
      <c r="B209" s="62" t="s">
        <v>86</v>
      </c>
      <c r="D209" s="21"/>
    </row>
    <row r="210" spans="1:8" ht="38.25">
      <c r="A210" s="61"/>
      <c r="B210" s="62" t="s">
        <v>147</v>
      </c>
      <c r="C210" s="20">
        <v>0.13600000000000001</v>
      </c>
      <c r="D210" s="21" t="s">
        <v>85</v>
      </c>
      <c r="E210" s="19">
        <v>0</v>
      </c>
      <c r="F210" s="19">
        <v>0</v>
      </c>
      <c r="G210" s="19">
        <f>ROUND(C210*E210,)</f>
        <v>0</v>
      </c>
      <c r="H210" s="19">
        <f>ROUND(C210*F210,)</f>
        <v>0</v>
      </c>
    </row>
    <row r="211" spans="1:8">
      <c r="A211" s="61"/>
      <c r="B211" s="62"/>
      <c r="D211" s="21"/>
    </row>
    <row r="212" spans="1:8">
      <c r="A212" s="23">
        <f>MAX($A$203:A211)+1</f>
        <v>4</v>
      </c>
      <c r="B212" s="62" t="s">
        <v>273</v>
      </c>
      <c r="D212" s="21"/>
    </row>
    <row r="213" spans="1:8" ht="51">
      <c r="A213" s="21"/>
      <c r="B213" s="63" t="s">
        <v>274</v>
      </c>
      <c r="C213" s="20">
        <v>0.95</v>
      </c>
      <c r="D213" s="21" t="s">
        <v>70</v>
      </c>
      <c r="E213" s="19">
        <v>0</v>
      </c>
      <c r="F213" s="19">
        <v>0</v>
      </c>
      <c r="G213" s="19">
        <f>ROUND(C213*E213,)</f>
        <v>0</v>
      </c>
      <c r="H213" s="19">
        <f>ROUND(C213*F213,)</f>
        <v>0</v>
      </c>
    </row>
    <row r="214" spans="1:8">
      <c r="A214" s="61"/>
      <c r="B214" s="62"/>
      <c r="D214" s="21"/>
    </row>
    <row r="215" spans="1:8">
      <c r="A215" s="23">
        <f>MAX($A$203:A214)+1</f>
        <v>5</v>
      </c>
      <c r="B215" s="62" t="s">
        <v>162</v>
      </c>
      <c r="D215" s="21"/>
    </row>
    <row r="216" spans="1:8" ht="76.5">
      <c r="A216" s="21"/>
      <c r="B216" s="62" t="s">
        <v>163</v>
      </c>
      <c r="C216" s="20">
        <v>1.02</v>
      </c>
      <c r="D216" s="65" t="s">
        <v>70</v>
      </c>
      <c r="E216" s="66">
        <v>0</v>
      </c>
      <c r="F216" s="19">
        <v>0</v>
      </c>
      <c r="G216" s="19">
        <f>ROUND(C216*E216,)</f>
        <v>0</v>
      </c>
      <c r="H216" s="19">
        <f>ROUND(C216*F216,)</f>
        <v>0</v>
      </c>
    </row>
    <row r="217" spans="1:8">
      <c r="A217" s="61"/>
      <c r="B217" s="62"/>
      <c r="D217" s="21"/>
    </row>
    <row r="218" spans="1:8">
      <c r="A218" s="23">
        <f>MAX($A$203:A217)+1</f>
        <v>6</v>
      </c>
      <c r="B218" s="63" t="s">
        <v>82</v>
      </c>
      <c r="C218" s="64"/>
      <c r="D218" s="21"/>
    </row>
    <row r="219" spans="1:8" ht="38.25">
      <c r="A219" s="61"/>
      <c r="B219" s="62" t="s">
        <v>83</v>
      </c>
      <c r="C219" s="20">
        <v>48.18</v>
      </c>
      <c r="D219" s="21" t="s">
        <v>3</v>
      </c>
      <c r="E219" s="19">
        <v>0</v>
      </c>
      <c r="F219" s="19">
        <v>0</v>
      </c>
      <c r="G219" s="19">
        <f>ROUND(C219*E219,)</f>
        <v>0</v>
      </c>
      <c r="H219" s="19">
        <f>ROUND(C219*F219,)</f>
        <v>0</v>
      </c>
    </row>
    <row r="220" spans="1:8">
      <c r="A220" s="21"/>
      <c r="B220" s="62"/>
      <c r="D220" s="65"/>
      <c r="E220" s="66"/>
    </row>
    <row r="221" spans="1:8">
      <c r="A221" s="23">
        <f>MAX($A$203:A220)+1</f>
        <v>7</v>
      </c>
      <c r="B221" s="62" t="s">
        <v>91</v>
      </c>
      <c r="D221" s="65"/>
      <c r="E221" s="66"/>
    </row>
    <row r="222" spans="1:8" ht="38.25">
      <c r="A222" s="21"/>
      <c r="B222" s="62" t="s">
        <v>92</v>
      </c>
      <c r="C222" s="20">
        <v>74.16</v>
      </c>
      <c r="D222" s="65" t="s">
        <v>93</v>
      </c>
      <c r="E222" s="66">
        <v>0</v>
      </c>
      <c r="F222" s="19">
        <v>0</v>
      </c>
      <c r="G222" s="19">
        <f>ROUND(C222*E222,)</f>
        <v>0</v>
      </c>
      <c r="H222" s="19">
        <f>ROUND(C222*F222,)</f>
        <v>0</v>
      </c>
    </row>
    <row r="223" spans="1:8" s="40" customFormat="1">
      <c r="A223" s="61"/>
      <c r="B223" s="62"/>
      <c r="C223" s="20"/>
      <c r="D223" s="21"/>
      <c r="E223" s="19"/>
      <c r="F223" s="19"/>
      <c r="G223" s="19"/>
      <c r="H223" s="19"/>
    </row>
    <row r="224" spans="1:8" s="40" customFormat="1">
      <c r="A224" s="23">
        <f>MAX($A$203:A223)+1</f>
        <v>8</v>
      </c>
      <c r="B224" s="62" t="s">
        <v>88</v>
      </c>
      <c r="C224" s="20"/>
      <c r="D224" s="21"/>
      <c r="E224" s="19"/>
      <c r="F224" s="19"/>
      <c r="G224" s="19"/>
      <c r="H224" s="19"/>
    </row>
    <row r="225" spans="1:8" ht="38.25">
      <c r="A225" s="61"/>
      <c r="B225" s="62" t="s">
        <v>228</v>
      </c>
      <c r="C225" s="20">
        <v>7.2</v>
      </c>
      <c r="D225" s="21" t="s">
        <v>70</v>
      </c>
      <c r="E225" s="19">
        <v>0</v>
      </c>
      <c r="F225" s="19">
        <v>0</v>
      </c>
      <c r="G225" s="19">
        <f>ROUND(C225*E225,)</f>
        <v>0</v>
      </c>
      <c r="H225" s="19">
        <f>ROUND(C225*F225,)</f>
        <v>0</v>
      </c>
    </row>
    <row r="226" spans="1:8">
      <c r="A226" s="21"/>
      <c r="B226" s="62"/>
      <c r="D226" s="65"/>
      <c r="E226" s="66"/>
    </row>
    <row r="227" spans="1:8">
      <c r="A227" s="23">
        <f>MAX($A$203:A226)+1</f>
        <v>9</v>
      </c>
      <c r="B227" s="62" t="s">
        <v>229</v>
      </c>
      <c r="D227" s="65"/>
      <c r="E227" s="66"/>
    </row>
    <row r="228" spans="1:8" ht="51">
      <c r="A228" s="21"/>
      <c r="B228" s="62" t="s">
        <v>90</v>
      </c>
      <c r="C228" s="20">
        <v>5</v>
      </c>
      <c r="D228" s="65" t="s">
        <v>61</v>
      </c>
      <c r="E228" s="66">
        <v>0</v>
      </c>
      <c r="F228" s="19">
        <v>0</v>
      </c>
      <c r="G228" s="19">
        <f>ROUND(C228*E228,)</f>
        <v>0</v>
      </c>
      <c r="H228" s="19">
        <f>ROUND(C228*F228,)</f>
        <v>0</v>
      </c>
    </row>
    <row r="229" spans="1:8">
      <c r="A229" s="61"/>
      <c r="B229" s="62"/>
      <c r="D229" s="21"/>
    </row>
    <row r="230" spans="1:8">
      <c r="A230" s="23">
        <f>MAX($A$203:A229)+1</f>
        <v>10</v>
      </c>
      <c r="B230" s="62" t="s">
        <v>327</v>
      </c>
      <c r="D230" s="21"/>
    </row>
    <row r="231" spans="1:8" ht="51">
      <c r="A231" s="61"/>
      <c r="B231" s="62" t="s">
        <v>361</v>
      </c>
      <c r="C231" s="20">
        <v>188.49</v>
      </c>
      <c r="D231" s="21" t="s">
        <v>3</v>
      </c>
      <c r="E231" s="66">
        <v>0</v>
      </c>
      <c r="F231" s="19">
        <v>0</v>
      </c>
      <c r="G231" s="19">
        <f>ROUND(C231*E231,)</f>
        <v>0</v>
      </c>
      <c r="H231" s="19">
        <f>ROUND(C231*F231,)</f>
        <v>0</v>
      </c>
    </row>
    <row r="232" spans="1:8">
      <c r="B232" s="47"/>
      <c r="C232" s="46"/>
      <c r="D232" s="46"/>
      <c r="E232" s="29"/>
      <c r="F232" s="29"/>
      <c r="G232" s="29"/>
      <c r="H232" s="29"/>
    </row>
    <row r="234" spans="1:8">
      <c r="B234" s="48" t="str">
        <f>Munkanem_31</f>
        <v>31. Helyszíni beton és vasbeton munka</v>
      </c>
      <c r="G234" s="22">
        <f>SUM(G203:G233)</f>
        <v>0</v>
      </c>
      <c r="H234" s="22">
        <f>SUM(H203:H233)</f>
        <v>0</v>
      </c>
    </row>
    <row r="236" spans="1:8">
      <c r="F236" s="38" t="s">
        <v>41</v>
      </c>
      <c r="G236" s="78">
        <f>G234+H234</f>
        <v>0</v>
      </c>
      <c r="H236" s="78"/>
    </row>
    <row r="238" spans="1:8">
      <c r="B238" s="18" t="str">
        <f>$B$36</f>
        <v>32. Előregyártott épületszerkezeti elem elhelyezése és szerelése</v>
      </c>
    </row>
    <row r="240" spans="1:8">
      <c r="A240" s="61">
        <v>1</v>
      </c>
      <c r="B240" s="62" t="s">
        <v>180</v>
      </c>
      <c r="D240" s="21"/>
    </row>
    <row r="241" spans="1:8" ht="102">
      <c r="A241" s="21"/>
      <c r="B241" s="62" t="s">
        <v>181</v>
      </c>
      <c r="C241" s="20">
        <v>3</v>
      </c>
      <c r="D241" s="21" t="s">
        <v>61</v>
      </c>
      <c r="E241" s="19">
        <v>0</v>
      </c>
      <c r="F241" s="19">
        <v>0</v>
      </c>
      <c r="G241" s="19">
        <f>ROUND(C241*E241,)</f>
        <v>0</v>
      </c>
      <c r="H241" s="19">
        <f>ROUND(C241*F241,)</f>
        <v>0</v>
      </c>
    </row>
    <row r="243" spans="1:8">
      <c r="A243" s="23">
        <f>MAX($A$240:A242)+1</f>
        <v>2</v>
      </c>
      <c r="B243" s="62" t="s">
        <v>182</v>
      </c>
      <c r="D243" s="21"/>
    </row>
    <row r="244" spans="1:8" ht="102" customHeight="1">
      <c r="A244" s="21"/>
      <c r="B244" s="62" t="s">
        <v>183</v>
      </c>
      <c r="C244" s="20">
        <v>4</v>
      </c>
      <c r="D244" s="21" t="s">
        <v>61</v>
      </c>
      <c r="E244" s="19">
        <v>0</v>
      </c>
      <c r="F244" s="19">
        <v>0</v>
      </c>
      <c r="G244" s="19">
        <f>ROUND(C244*E244,)</f>
        <v>0</v>
      </c>
      <c r="H244" s="19">
        <f>ROUND(C244*F244,)</f>
        <v>0</v>
      </c>
    </row>
    <row r="245" spans="1:8">
      <c r="B245" s="47"/>
      <c r="C245" s="46"/>
      <c r="D245" s="46"/>
      <c r="E245" s="29"/>
      <c r="F245" s="29"/>
      <c r="G245" s="29"/>
      <c r="H245" s="29"/>
    </row>
    <row r="247" spans="1:8">
      <c r="B247" s="18" t="str">
        <f>Munkanem_32</f>
        <v>32. Előregyártott épületszerkezeti elem elhelyezése és szerelése</v>
      </c>
      <c r="G247" s="22">
        <f>SUM(G240:G246)</f>
        <v>0</v>
      </c>
      <c r="H247" s="22">
        <f>SUM(H240:H246)</f>
        <v>0</v>
      </c>
    </row>
    <row r="249" spans="1:8">
      <c r="F249" s="38" t="s">
        <v>41</v>
      </c>
      <c r="G249" s="78">
        <f>G247+H247</f>
        <v>0</v>
      </c>
      <c r="H249" s="78"/>
    </row>
    <row r="251" spans="1:8">
      <c r="B251" s="48" t="str">
        <f>$B$38</f>
        <v>33. Falazás és egyéb kőművesmunkák</v>
      </c>
    </row>
    <row r="253" spans="1:8">
      <c r="A253" s="61">
        <v>1</v>
      </c>
      <c r="B253" s="62" t="s">
        <v>148</v>
      </c>
      <c r="D253" s="21"/>
    </row>
    <row r="254" spans="1:8" ht="51">
      <c r="A254" s="61"/>
      <c r="B254" s="63" t="s">
        <v>249</v>
      </c>
      <c r="C254" s="20">
        <v>66.22</v>
      </c>
      <c r="D254" s="65" t="s">
        <v>149</v>
      </c>
      <c r="E254" s="19">
        <v>0</v>
      </c>
      <c r="F254" s="19">
        <v>0</v>
      </c>
      <c r="G254" s="19">
        <f>ROUND(C254*E254,)</f>
        <v>0</v>
      </c>
      <c r="H254" s="19">
        <f>ROUND(C254*F254,)</f>
        <v>0</v>
      </c>
    </row>
    <row r="255" spans="1:8">
      <c r="A255" s="61"/>
      <c r="B255" s="62"/>
      <c r="D255" s="21"/>
    </row>
    <row r="256" spans="1:8">
      <c r="A256" s="23">
        <f>MAX($A$253:A255)+1</f>
        <v>2</v>
      </c>
      <c r="B256" s="62" t="s">
        <v>172</v>
      </c>
      <c r="D256" s="21"/>
    </row>
    <row r="257" spans="1:8" ht="89.25" customHeight="1">
      <c r="A257" s="21"/>
      <c r="B257" s="62" t="s">
        <v>173</v>
      </c>
      <c r="C257" s="20">
        <v>33.119999999999997</v>
      </c>
      <c r="D257" s="21" t="s">
        <v>3</v>
      </c>
      <c r="E257" s="19">
        <v>0</v>
      </c>
      <c r="F257" s="19">
        <v>0</v>
      </c>
      <c r="G257" s="19">
        <f>ROUND(C257*E257,)</f>
        <v>0</v>
      </c>
      <c r="H257" s="19">
        <f>ROUND(C257*F257,)</f>
        <v>0</v>
      </c>
    </row>
    <row r="258" spans="1:8">
      <c r="A258" s="61"/>
      <c r="B258" s="62"/>
      <c r="D258" s="21"/>
    </row>
    <row r="259" spans="1:8">
      <c r="A259" s="23">
        <f>MAX($A$253:A258)+1</f>
        <v>3</v>
      </c>
      <c r="B259" s="62" t="s">
        <v>178</v>
      </c>
      <c r="D259" s="21"/>
    </row>
    <row r="260" spans="1:8" ht="76.5">
      <c r="A260" s="21"/>
      <c r="B260" s="62" t="s">
        <v>179</v>
      </c>
      <c r="C260" s="20">
        <v>17.63</v>
      </c>
      <c r="D260" s="21" t="s">
        <v>3</v>
      </c>
      <c r="E260" s="19">
        <v>0</v>
      </c>
      <c r="F260" s="19">
        <v>0</v>
      </c>
      <c r="G260" s="19">
        <f>ROUND(C260*E260,)</f>
        <v>0</v>
      </c>
      <c r="H260" s="19">
        <f>ROUND(C260*F260,)</f>
        <v>0</v>
      </c>
    </row>
    <row r="261" spans="1:8">
      <c r="A261" s="21"/>
      <c r="B261" s="63"/>
      <c r="D261" s="21"/>
    </row>
    <row r="262" spans="1:8">
      <c r="A262" s="23">
        <f>MAX($A$253:A261)+1</f>
        <v>4</v>
      </c>
      <c r="B262" s="63" t="s">
        <v>328</v>
      </c>
      <c r="D262" s="21"/>
    </row>
    <row r="263" spans="1:8" ht="38.25">
      <c r="A263" s="21"/>
      <c r="B263" s="63" t="s">
        <v>331</v>
      </c>
      <c r="C263" s="64">
        <v>2</v>
      </c>
      <c r="D263" s="21" t="s">
        <v>61</v>
      </c>
      <c r="E263" s="19">
        <v>0</v>
      </c>
      <c r="F263" s="19">
        <v>0</v>
      </c>
      <c r="G263" s="19">
        <f>ROUND(C263*E263,)</f>
        <v>0</v>
      </c>
      <c r="H263" s="19">
        <f>ROUND(C263*F263,)</f>
        <v>0</v>
      </c>
    </row>
    <row r="264" spans="1:8">
      <c r="A264" s="21"/>
      <c r="B264" s="63"/>
      <c r="D264" s="21"/>
    </row>
    <row r="265" spans="1:8">
      <c r="A265" s="23">
        <f>MAX($A$253:A264)+1</f>
        <v>5</v>
      </c>
      <c r="B265" s="63" t="s">
        <v>329</v>
      </c>
      <c r="D265" s="21"/>
    </row>
    <row r="266" spans="1:8" ht="51" customHeight="1">
      <c r="A266" s="21"/>
      <c r="B266" s="63" t="s">
        <v>330</v>
      </c>
      <c r="C266" s="20">
        <v>20</v>
      </c>
      <c r="D266" s="21" t="s">
        <v>61</v>
      </c>
      <c r="E266" s="19">
        <v>0</v>
      </c>
      <c r="F266" s="19">
        <v>0</v>
      </c>
      <c r="G266" s="19">
        <f>ROUND(C266*E266,)</f>
        <v>0</v>
      </c>
      <c r="H266" s="19">
        <f>ROUND(C266*F266,)</f>
        <v>0</v>
      </c>
    </row>
    <row r="267" spans="1:8">
      <c r="B267" s="47"/>
      <c r="C267" s="46"/>
      <c r="D267" s="46"/>
      <c r="E267" s="29"/>
      <c r="F267" s="29"/>
      <c r="G267" s="29"/>
      <c r="H267" s="29"/>
    </row>
    <row r="269" spans="1:8">
      <c r="B269" s="48" t="str">
        <f>Munkanem_33</f>
        <v>33. Falazás és egyéb kőművesmunkák</v>
      </c>
      <c r="G269" s="22">
        <f>SUM(G253:G268)</f>
        <v>0</v>
      </c>
      <c r="H269" s="22">
        <f>SUM(H253:H268)</f>
        <v>0</v>
      </c>
    </row>
    <row r="271" spans="1:8">
      <c r="F271" s="38" t="s">
        <v>41</v>
      </c>
      <c r="G271" s="78">
        <f>G269+H269</f>
        <v>0</v>
      </c>
      <c r="H271" s="78"/>
    </row>
    <row r="273" spans="1:8" s="40" customFormat="1">
      <c r="A273" s="23"/>
      <c r="B273" s="48" t="str">
        <f>$B$40</f>
        <v>35. Ácsmunka</v>
      </c>
      <c r="C273" s="20"/>
      <c r="D273" s="20"/>
      <c r="E273" s="19"/>
      <c r="F273" s="19"/>
      <c r="G273" s="19"/>
      <c r="H273" s="19"/>
    </row>
    <row r="275" spans="1:8" s="40" customFormat="1">
      <c r="A275" s="23">
        <v>1</v>
      </c>
      <c r="B275" s="62" t="s">
        <v>94</v>
      </c>
      <c r="C275" s="20"/>
      <c r="D275" s="21"/>
      <c r="E275" s="19"/>
      <c r="F275" s="66"/>
      <c r="G275" s="19"/>
      <c r="H275" s="19"/>
    </row>
    <row r="276" spans="1:8" s="40" customFormat="1" ht="25.5">
      <c r="A276" s="61"/>
      <c r="B276" s="62" t="s">
        <v>95</v>
      </c>
      <c r="C276" s="20">
        <v>339.65</v>
      </c>
      <c r="D276" s="21" t="s">
        <v>3</v>
      </c>
      <c r="E276" s="19">
        <v>0</v>
      </c>
      <c r="F276" s="66">
        <v>0</v>
      </c>
      <c r="G276" s="19">
        <f>ROUND(C276*E276,)</f>
        <v>0</v>
      </c>
      <c r="H276" s="19">
        <f>ROUND(C276*F276,)</f>
        <v>0</v>
      </c>
    </row>
    <row r="278" spans="1:8" s="40" customFormat="1">
      <c r="A278" s="23">
        <f>MAX($A$275:A277)+1</f>
        <v>2</v>
      </c>
      <c r="B278" s="62" t="s">
        <v>96</v>
      </c>
      <c r="C278" s="20"/>
      <c r="D278" s="21"/>
      <c r="E278" s="19"/>
      <c r="F278" s="66"/>
      <c r="G278" s="19"/>
      <c r="H278" s="19"/>
    </row>
    <row r="279" spans="1:8" s="40" customFormat="1">
      <c r="A279" s="61"/>
      <c r="B279" s="62" t="s">
        <v>97</v>
      </c>
      <c r="C279" s="20">
        <v>56.65</v>
      </c>
      <c r="D279" s="21" t="s">
        <v>3</v>
      </c>
      <c r="E279" s="19">
        <v>0</v>
      </c>
      <c r="F279" s="66">
        <v>0</v>
      </c>
      <c r="G279" s="19">
        <f>ROUND(C279*E279,)</f>
        <v>0</v>
      </c>
      <c r="H279" s="19">
        <f>ROUND(C279*F279,)</f>
        <v>0</v>
      </c>
    </row>
    <row r="281" spans="1:8">
      <c r="A281" s="23">
        <f>MAX($A$275:A280)+1</f>
        <v>3</v>
      </c>
      <c r="B281" s="30" t="s">
        <v>100</v>
      </c>
    </row>
    <row r="282" spans="1:8">
      <c r="B282" s="30" t="s">
        <v>99</v>
      </c>
      <c r="C282" s="20">
        <v>37.200000000000003</v>
      </c>
      <c r="D282" s="21" t="s">
        <v>98</v>
      </c>
      <c r="E282" s="19">
        <v>0</v>
      </c>
      <c r="F282" s="66">
        <v>0</v>
      </c>
      <c r="G282" s="19">
        <f>ROUND(C282*E282,)</f>
        <v>0</v>
      </c>
      <c r="H282" s="19">
        <f>ROUND(C282*F282,)</f>
        <v>0</v>
      </c>
    </row>
    <row r="284" spans="1:8" s="40" customFormat="1">
      <c r="A284" s="23">
        <f>MAX($A$275:A283)+1</f>
        <v>4</v>
      </c>
      <c r="B284" s="62" t="s">
        <v>106</v>
      </c>
      <c r="C284" s="20"/>
      <c r="D284" s="21"/>
      <c r="E284" s="19"/>
      <c r="F284" s="66"/>
      <c r="G284" s="19"/>
      <c r="H284" s="19"/>
    </row>
    <row r="285" spans="1:8" s="40" customFormat="1">
      <c r="A285" s="61"/>
      <c r="B285" s="62" t="s">
        <v>334</v>
      </c>
      <c r="C285" s="20">
        <v>2.41</v>
      </c>
      <c r="D285" s="21" t="s">
        <v>3</v>
      </c>
      <c r="E285" s="19">
        <v>0</v>
      </c>
      <c r="F285" s="66">
        <v>0</v>
      </c>
      <c r="G285" s="19">
        <f>ROUND(C285*E285,)</f>
        <v>0</v>
      </c>
      <c r="H285" s="19">
        <f>ROUND(C285*F285,)</f>
        <v>0</v>
      </c>
    </row>
    <row r="286" spans="1:8">
      <c r="A286" s="61"/>
      <c r="B286" s="62"/>
      <c r="D286" s="21"/>
    </row>
    <row r="287" spans="1:8">
      <c r="A287" s="23">
        <f>MAX($A$275:A286)+1</f>
        <v>5</v>
      </c>
      <c r="B287" s="62" t="s">
        <v>193</v>
      </c>
      <c r="D287" s="21"/>
    </row>
    <row r="288" spans="1:8" ht="63.75">
      <c r="A288" s="21"/>
      <c r="B288" s="62" t="s">
        <v>194</v>
      </c>
      <c r="C288" s="20">
        <v>30.45</v>
      </c>
      <c r="D288" s="21" t="s">
        <v>3</v>
      </c>
      <c r="E288" s="19">
        <v>0</v>
      </c>
      <c r="F288" s="19">
        <v>0</v>
      </c>
      <c r="G288" s="19">
        <f>ROUND(C288*E288,)</f>
        <v>0</v>
      </c>
      <c r="H288" s="19">
        <f>ROUND(C288*F288,)</f>
        <v>0</v>
      </c>
    </row>
    <row r="289" spans="1:8">
      <c r="A289" s="61"/>
      <c r="B289" s="62"/>
      <c r="D289" s="21"/>
    </row>
    <row r="290" spans="1:8">
      <c r="A290" s="23">
        <f>MAX($A$275:A289)+1</f>
        <v>6</v>
      </c>
      <c r="B290" s="62" t="s">
        <v>195</v>
      </c>
      <c r="D290" s="21"/>
    </row>
    <row r="291" spans="1:8" ht="63.75">
      <c r="A291" s="21"/>
      <c r="B291" s="62" t="s">
        <v>196</v>
      </c>
      <c r="C291" s="20">
        <v>30.45</v>
      </c>
      <c r="D291" s="21" t="s">
        <v>3</v>
      </c>
      <c r="E291" s="19">
        <v>0</v>
      </c>
      <c r="F291" s="19">
        <v>0</v>
      </c>
      <c r="G291" s="19">
        <f>ROUND(C291*E291,)</f>
        <v>0</v>
      </c>
      <c r="H291" s="19">
        <f>ROUND(C291*F291,)</f>
        <v>0</v>
      </c>
    </row>
    <row r="292" spans="1:8">
      <c r="A292" s="61"/>
      <c r="B292" s="62"/>
      <c r="D292" s="21"/>
    </row>
    <row r="293" spans="1:8">
      <c r="A293" s="70">
        <f>MAX($A$275:A292)+1</f>
        <v>7</v>
      </c>
      <c r="B293" s="62" t="s">
        <v>197</v>
      </c>
      <c r="D293" s="21"/>
    </row>
    <row r="294" spans="1:8" ht="63.75">
      <c r="A294" s="21"/>
      <c r="B294" s="62" t="s">
        <v>101</v>
      </c>
      <c r="C294" s="20">
        <v>0</v>
      </c>
      <c r="D294" s="21" t="s">
        <v>3</v>
      </c>
      <c r="E294" s="19" t="s">
        <v>371</v>
      </c>
    </row>
    <row r="295" spans="1:8">
      <c r="A295" s="61"/>
      <c r="B295" s="62"/>
      <c r="D295" s="21"/>
    </row>
    <row r="296" spans="1:8">
      <c r="A296" s="23">
        <f>MAX($A$275:A295)+1</f>
        <v>8</v>
      </c>
      <c r="B296" s="62" t="s">
        <v>189</v>
      </c>
      <c r="D296" s="21"/>
    </row>
    <row r="297" spans="1:8" ht="38.25">
      <c r="A297" s="21"/>
      <c r="B297" s="62" t="s">
        <v>190</v>
      </c>
      <c r="C297" s="20">
        <v>339.65</v>
      </c>
      <c r="D297" s="21" t="s">
        <v>3</v>
      </c>
      <c r="E297" s="19">
        <v>0</v>
      </c>
      <c r="F297" s="19">
        <v>0</v>
      </c>
      <c r="G297" s="19">
        <f>ROUND(C297*E297,)</f>
        <v>0</v>
      </c>
      <c r="H297" s="19">
        <f>ROUND(C297*F297,)</f>
        <v>0</v>
      </c>
    </row>
    <row r="298" spans="1:8">
      <c r="A298" s="61"/>
      <c r="B298" s="62"/>
      <c r="D298" s="21"/>
    </row>
    <row r="299" spans="1:8">
      <c r="A299" s="70">
        <f>MAX($A$275:A298)+1</f>
        <v>9</v>
      </c>
      <c r="B299" s="62" t="s">
        <v>102</v>
      </c>
      <c r="D299" s="21"/>
    </row>
    <row r="300" spans="1:8" ht="51" customHeight="1">
      <c r="A300" s="61"/>
      <c r="B300" s="62" t="s">
        <v>223</v>
      </c>
      <c r="C300" s="20">
        <v>33.83</v>
      </c>
      <c r="D300" s="21" t="s">
        <v>98</v>
      </c>
      <c r="E300" s="19">
        <v>0</v>
      </c>
      <c r="F300" s="19">
        <v>0</v>
      </c>
      <c r="G300" s="19">
        <f>ROUND(C300*E300,)</f>
        <v>0</v>
      </c>
      <c r="H300" s="19">
        <f>ROUND(C300*F300,)</f>
        <v>0</v>
      </c>
    </row>
    <row r="301" spans="1:8">
      <c r="A301" s="61"/>
      <c r="B301" s="62"/>
      <c r="D301" s="21"/>
    </row>
    <row r="302" spans="1:8">
      <c r="A302" s="23">
        <f>MAX($A$275:A301)+1</f>
        <v>10</v>
      </c>
      <c r="B302" s="62" t="s">
        <v>103</v>
      </c>
      <c r="D302" s="21"/>
    </row>
    <row r="303" spans="1:8" ht="51">
      <c r="A303" s="21"/>
      <c r="B303" s="62" t="s">
        <v>191</v>
      </c>
      <c r="C303" s="20">
        <v>31.03</v>
      </c>
      <c r="D303" s="21" t="s">
        <v>98</v>
      </c>
      <c r="E303" s="19">
        <v>0</v>
      </c>
      <c r="F303" s="19">
        <v>0</v>
      </c>
      <c r="G303" s="19">
        <f>ROUND(C303*E303,)</f>
        <v>0</v>
      </c>
      <c r="H303" s="19">
        <f>ROUND(C303*F303,)</f>
        <v>0</v>
      </c>
    </row>
    <row r="304" spans="1:8">
      <c r="A304" s="61"/>
      <c r="B304" s="62"/>
      <c r="D304" s="21"/>
    </row>
    <row r="305" spans="1:8">
      <c r="A305" s="23">
        <f>MAX($A$275:A304)+1</f>
        <v>11</v>
      </c>
      <c r="B305" s="62" t="s">
        <v>323</v>
      </c>
      <c r="D305" s="21"/>
    </row>
    <row r="306" spans="1:8" ht="38.25">
      <c r="A306" s="21"/>
      <c r="B306" s="62" t="s">
        <v>324</v>
      </c>
      <c r="C306" s="20">
        <v>30.45</v>
      </c>
      <c r="D306" s="21" t="s">
        <v>3</v>
      </c>
      <c r="E306" s="19">
        <v>0</v>
      </c>
      <c r="F306" s="19">
        <v>0</v>
      </c>
      <c r="G306" s="19">
        <f>ROUND(C306*E306,)</f>
        <v>0</v>
      </c>
      <c r="H306" s="19">
        <f>ROUND(C306*F306,)</f>
        <v>0</v>
      </c>
    </row>
    <row r="307" spans="1:8">
      <c r="A307" s="61"/>
      <c r="B307" s="62"/>
      <c r="D307" s="21"/>
    </row>
    <row r="308" spans="1:8">
      <c r="A308" s="23">
        <f>MAX($A$275:A307)+1</f>
        <v>12</v>
      </c>
      <c r="B308" s="62" t="s">
        <v>104</v>
      </c>
      <c r="D308" s="21"/>
    </row>
    <row r="309" spans="1:8" ht="25.5">
      <c r="A309" s="21"/>
      <c r="B309" s="62" t="s">
        <v>105</v>
      </c>
      <c r="C309" s="20">
        <v>60.01</v>
      </c>
      <c r="D309" s="21" t="s">
        <v>3</v>
      </c>
      <c r="E309" s="19">
        <v>0</v>
      </c>
      <c r="F309" s="19">
        <v>0</v>
      </c>
      <c r="G309" s="19">
        <f>ROUND(C309*E309,)</f>
        <v>0</v>
      </c>
      <c r="H309" s="19">
        <f>ROUND(C309*F309,)</f>
        <v>0</v>
      </c>
    </row>
    <row r="310" spans="1:8">
      <c r="A310" s="61"/>
      <c r="B310" s="62"/>
      <c r="D310" s="21"/>
    </row>
    <row r="311" spans="1:8">
      <c r="A311" s="23">
        <f>MAX($A$275:A310)+1</f>
        <v>13</v>
      </c>
      <c r="B311" s="62" t="s">
        <v>291</v>
      </c>
      <c r="D311" s="21"/>
    </row>
    <row r="312" spans="1:8" ht="25.5">
      <c r="A312" s="21"/>
      <c r="B312" s="62" t="s">
        <v>290</v>
      </c>
      <c r="C312" s="20">
        <v>37.200000000000003</v>
      </c>
      <c r="D312" s="21" t="s">
        <v>98</v>
      </c>
      <c r="E312" s="19">
        <v>0</v>
      </c>
      <c r="F312" s="19">
        <v>0</v>
      </c>
      <c r="G312" s="19">
        <f>ROUND(C312*E312,)</f>
        <v>0</v>
      </c>
      <c r="H312" s="19">
        <f>ROUND(C312*F312,)</f>
        <v>0</v>
      </c>
    </row>
    <row r="313" spans="1:8">
      <c r="A313" s="61"/>
      <c r="B313" s="62"/>
      <c r="D313" s="21"/>
    </row>
    <row r="314" spans="1:8">
      <c r="A314" s="23">
        <f>MAX($A$275:A313)+1</f>
        <v>14</v>
      </c>
      <c r="B314" s="62" t="s">
        <v>110</v>
      </c>
      <c r="D314" s="21"/>
    </row>
    <row r="315" spans="1:8" ht="25.5">
      <c r="A315" s="21"/>
      <c r="B315" s="62" t="s">
        <v>335</v>
      </c>
      <c r="C315" s="20">
        <v>2.41</v>
      </c>
      <c r="D315" s="21" t="s">
        <v>3</v>
      </c>
      <c r="E315" s="19">
        <v>0</v>
      </c>
      <c r="F315" s="19">
        <v>0</v>
      </c>
      <c r="G315" s="19">
        <f>ROUND(C315*E315,)</f>
        <v>0</v>
      </c>
      <c r="H315" s="19">
        <f>ROUND(C315*F315,)</f>
        <v>0</v>
      </c>
    </row>
    <row r="316" spans="1:8">
      <c r="A316" s="21"/>
      <c r="B316" s="62"/>
      <c r="D316" s="21"/>
    </row>
    <row r="317" spans="1:8">
      <c r="A317" s="23">
        <f>MAX($A$275:A316)+1</f>
        <v>15</v>
      </c>
      <c r="B317" s="62" t="s">
        <v>109</v>
      </c>
      <c r="D317" s="21"/>
    </row>
    <row r="318" spans="1:8" ht="51">
      <c r="A318" s="21"/>
      <c r="B318" s="62" t="s">
        <v>192</v>
      </c>
      <c r="C318" s="20">
        <v>226.53</v>
      </c>
      <c r="D318" s="21" t="s">
        <v>3</v>
      </c>
      <c r="E318" s="19">
        <v>0</v>
      </c>
      <c r="F318" s="19">
        <v>0</v>
      </c>
      <c r="G318" s="19">
        <f>ROUND(C318*E318,)</f>
        <v>0</v>
      </c>
      <c r="H318" s="19">
        <f>ROUND(C318*F318,)</f>
        <v>0</v>
      </c>
    </row>
    <row r="319" spans="1:8">
      <c r="A319" s="61"/>
      <c r="B319" s="62"/>
      <c r="D319" s="21"/>
    </row>
    <row r="320" spans="1:8">
      <c r="A320" s="23">
        <f>MAX($A$275:A319)+1</f>
        <v>16</v>
      </c>
      <c r="B320" s="62" t="s">
        <v>107</v>
      </c>
      <c r="D320" s="21"/>
    </row>
    <row r="321" spans="1:8" ht="63.75" customHeight="1">
      <c r="A321" s="21"/>
      <c r="B321" s="62" t="s">
        <v>366</v>
      </c>
      <c r="C321" s="20">
        <v>362.01</v>
      </c>
      <c r="D321" s="21" t="s">
        <v>3</v>
      </c>
      <c r="E321" s="19">
        <v>0</v>
      </c>
      <c r="F321" s="19">
        <v>0</v>
      </c>
      <c r="G321" s="19">
        <f>ROUND(C321*E321,)</f>
        <v>0</v>
      </c>
      <c r="H321" s="19">
        <f>ROUND(C321*F321,)</f>
        <v>0</v>
      </c>
    </row>
    <row r="322" spans="1:8">
      <c r="A322" s="61"/>
      <c r="B322" s="62"/>
      <c r="D322" s="21"/>
    </row>
    <row r="323" spans="1:8">
      <c r="A323" s="23">
        <f>MAX($A$275:A322)+1</f>
        <v>17</v>
      </c>
      <c r="B323" s="62" t="s">
        <v>363</v>
      </c>
      <c r="D323" s="21"/>
    </row>
    <row r="324" spans="1:8" ht="51">
      <c r="A324" s="61"/>
      <c r="B324" s="62" t="s">
        <v>364</v>
      </c>
      <c r="C324" s="64">
        <v>1</v>
      </c>
      <c r="D324" s="65" t="s">
        <v>61</v>
      </c>
      <c r="E324" s="19">
        <v>0</v>
      </c>
      <c r="F324" s="19">
        <v>0</v>
      </c>
      <c r="G324" s="19">
        <f>ROUND(C324*E324,)</f>
        <v>0</v>
      </c>
      <c r="H324" s="19">
        <f>ROUND(C324*F324,)</f>
        <v>0</v>
      </c>
    </row>
    <row r="326" spans="1:8">
      <c r="A326" s="23">
        <f>MAX($A$275:A325)+1</f>
        <v>18</v>
      </c>
      <c r="B326" s="67" t="s">
        <v>108</v>
      </c>
    </row>
    <row r="327" spans="1:8">
      <c r="B327" s="67" t="s">
        <v>336</v>
      </c>
      <c r="C327" s="20">
        <v>362.01</v>
      </c>
      <c r="D327" s="21" t="s">
        <v>3</v>
      </c>
      <c r="E327" s="19">
        <v>0</v>
      </c>
      <c r="F327" s="19">
        <v>0</v>
      </c>
      <c r="G327" s="19">
        <f>ROUND(C327*E327,)</f>
        <v>0</v>
      </c>
      <c r="H327" s="19">
        <f>ROUND(C327*F327,)</f>
        <v>0</v>
      </c>
    </row>
    <row r="328" spans="1:8">
      <c r="B328" s="47"/>
      <c r="C328" s="46"/>
      <c r="D328" s="46"/>
      <c r="E328" s="29"/>
      <c r="F328" s="29"/>
      <c r="G328" s="29"/>
      <c r="H328" s="29"/>
    </row>
    <row r="330" spans="1:8">
      <c r="B330" s="48" t="str">
        <f>Munkanem_35</f>
        <v>35. Ácsmunka</v>
      </c>
      <c r="G330" s="22">
        <f>SUM(G275:G329)</f>
        <v>0</v>
      </c>
      <c r="H330" s="22">
        <f>SUM(H275:H329)</f>
        <v>0</v>
      </c>
    </row>
    <row r="332" spans="1:8">
      <c r="F332" s="38" t="s">
        <v>41</v>
      </c>
      <c r="G332" s="78">
        <f>G330+H330</f>
        <v>0</v>
      </c>
      <c r="H332" s="78"/>
    </row>
    <row r="334" spans="1:8">
      <c r="B334" s="48" t="str">
        <f>$B$42</f>
        <v>36. Vakolás és rabicolás</v>
      </c>
    </row>
    <row r="336" spans="1:8">
      <c r="A336" s="61">
        <v>1</v>
      </c>
      <c r="B336" s="62" t="s">
        <v>315</v>
      </c>
      <c r="D336" s="21"/>
    </row>
    <row r="337" spans="1:8" ht="25.5">
      <c r="A337" s="21"/>
      <c r="B337" s="62" t="s">
        <v>316</v>
      </c>
      <c r="C337" s="20">
        <v>211.34</v>
      </c>
      <c r="D337" s="21" t="s">
        <v>3</v>
      </c>
      <c r="E337" s="19">
        <v>0</v>
      </c>
      <c r="F337" s="19">
        <v>0</v>
      </c>
      <c r="G337" s="19">
        <f>ROUND(C337*E337,)</f>
        <v>0</v>
      </c>
      <c r="H337" s="19">
        <f>ROUND(C337*F337,)</f>
        <v>0</v>
      </c>
    </row>
    <row r="338" spans="1:8">
      <c r="A338" s="61"/>
      <c r="B338" s="62"/>
      <c r="D338" s="21"/>
    </row>
    <row r="339" spans="1:8">
      <c r="A339" s="23">
        <f>MAX($A$336:A338)+1</f>
        <v>2</v>
      </c>
      <c r="B339" s="62" t="s">
        <v>319</v>
      </c>
      <c r="D339" s="21"/>
    </row>
    <row r="340" spans="1:8" ht="51" customHeight="1">
      <c r="A340" s="21"/>
      <c r="B340" s="62" t="s">
        <v>320</v>
      </c>
      <c r="C340" s="20">
        <v>211.34</v>
      </c>
      <c r="D340" s="21" t="s">
        <v>3</v>
      </c>
      <c r="E340" s="19">
        <v>0</v>
      </c>
      <c r="F340" s="19">
        <v>0</v>
      </c>
      <c r="G340" s="19">
        <f>ROUND(C340*E340,)</f>
        <v>0</v>
      </c>
      <c r="H340" s="19">
        <f>ROUND(C340*F340,)</f>
        <v>0</v>
      </c>
    </row>
    <row r="341" spans="1:8">
      <c r="A341" s="61"/>
      <c r="B341" s="62"/>
      <c r="D341" s="21"/>
    </row>
    <row r="342" spans="1:8">
      <c r="A342" s="23">
        <f>MAX($A$336:A341)+1</f>
        <v>3</v>
      </c>
      <c r="B342" s="62" t="s">
        <v>205</v>
      </c>
      <c r="D342" s="21"/>
    </row>
    <row r="343" spans="1:8" ht="25.5">
      <c r="A343" s="21"/>
      <c r="B343" s="62" t="s">
        <v>204</v>
      </c>
      <c r="C343" s="20">
        <v>31.05</v>
      </c>
      <c r="D343" s="21" t="s">
        <v>3</v>
      </c>
      <c r="E343" s="19">
        <v>0</v>
      </c>
      <c r="F343" s="19">
        <v>0</v>
      </c>
      <c r="G343" s="19">
        <f>ROUND(C343*E343,)</f>
        <v>0</v>
      </c>
      <c r="H343" s="19">
        <f>ROUND(C343*F343,)</f>
        <v>0</v>
      </c>
    </row>
    <row r="344" spans="1:8">
      <c r="A344" s="61"/>
      <c r="B344" s="62"/>
      <c r="D344" s="21"/>
    </row>
    <row r="345" spans="1:8">
      <c r="A345" s="23">
        <f>MAX($A$336:A344)+1</f>
        <v>4</v>
      </c>
      <c r="B345" s="62" t="s">
        <v>232</v>
      </c>
      <c r="D345" s="21"/>
    </row>
    <row r="346" spans="1:8" ht="76.5">
      <c r="A346" s="21"/>
      <c r="B346" s="62" t="s">
        <v>233</v>
      </c>
      <c r="C346" s="20">
        <v>82.58</v>
      </c>
      <c r="D346" s="21" t="s">
        <v>3</v>
      </c>
      <c r="E346" s="19">
        <v>0</v>
      </c>
      <c r="F346" s="19">
        <v>0</v>
      </c>
      <c r="G346" s="19">
        <f>ROUND(C346*E346,)</f>
        <v>0</v>
      </c>
      <c r="H346" s="19">
        <f>ROUND(C346*F346,)</f>
        <v>0</v>
      </c>
    </row>
    <row r="347" spans="1:8">
      <c r="A347" s="21"/>
      <c r="B347" s="62"/>
      <c r="D347" s="21"/>
    </row>
    <row r="348" spans="1:8">
      <c r="A348" s="23">
        <f>MAX($A$336:A347)+1</f>
        <v>5</v>
      </c>
      <c r="B348" s="62" t="s">
        <v>230</v>
      </c>
      <c r="D348" s="21"/>
    </row>
    <row r="349" spans="1:8" ht="76.5">
      <c r="A349" s="21"/>
      <c r="B349" s="62" t="s">
        <v>231</v>
      </c>
      <c r="C349" s="20">
        <v>31.05</v>
      </c>
      <c r="D349" s="21" t="s">
        <v>3</v>
      </c>
      <c r="E349" s="19">
        <v>0</v>
      </c>
      <c r="F349" s="19">
        <v>0</v>
      </c>
      <c r="G349" s="19">
        <f>ROUND(C349*E349,)</f>
        <v>0</v>
      </c>
      <c r="H349" s="19">
        <f>ROUND(C349*F349,)</f>
        <v>0</v>
      </c>
    </row>
    <row r="350" spans="1:8">
      <c r="A350" s="61"/>
      <c r="B350" s="62"/>
      <c r="D350" s="21"/>
    </row>
    <row r="351" spans="1:8">
      <c r="A351" s="23">
        <f>MAX($A$336:A350)+1</f>
        <v>6</v>
      </c>
      <c r="B351" s="62" t="s">
        <v>206</v>
      </c>
      <c r="D351" s="21"/>
    </row>
    <row r="352" spans="1:8" ht="63.75">
      <c r="A352" s="21"/>
      <c r="B352" s="62" t="s">
        <v>207</v>
      </c>
      <c r="C352" s="20">
        <v>31.05</v>
      </c>
      <c r="D352" s="21" t="s">
        <v>3</v>
      </c>
      <c r="E352" s="19">
        <v>0</v>
      </c>
      <c r="F352" s="19">
        <v>0</v>
      </c>
      <c r="G352" s="19">
        <f>ROUND(C352*E352,)</f>
        <v>0</v>
      </c>
      <c r="H352" s="19">
        <f>ROUND(C352*F352,)</f>
        <v>0</v>
      </c>
    </row>
    <row r="354" spans="1:8">
      <c r="A354" s="23">
        <f>MAX($A$336:A353)+1</f>
        <v>7</v>
      </c>
      <c r="B354" s="62" t="s">
        <v>111</v>
      </c>
      <c r="D354" s="21"/>
    </row>
    <row r="355" spans="1:8" ht="63.75">
      <c r="A355" s="21"/>
      <c r="B355" s="62" t="s">
        <v>112</v>
      </c>
      <c r="C355" s="20">
        <v>9.6</v>
      </c>
      <c r="D355" s="21" t="s">
        <v>3</v>
      </c>
      <c r="E355" s="19">
        <v>0</v>
      </c>
      <c r="F355" s="19">
        <v>0</v>
      </c>
      <c r="G355" s="19">
        <f>ROUND(C355*E355,)</f>
        <v>0</v>
      </c>
      <c r="H355" s="19">
        <f>ROUND(C355*F355,)</f>
        <v>0</v>
      </c>
    </row>
    <row r="356" spans="1:8">
      <c r="A356" s="61"/>
      <c r="B356" s="62"/>
      <c r="D356" s="21"/>
    </row>
    <row r="357" spans="1:8">
      <c r="A357" s="23">
        <f>MAX($A$336:A356)+1</f>
        <v>8</v>
      </c>
      <c r="B357" s="62" t="s">
        <v>203</v>
      </c>
      <c r="D357" s="21"/>
    </row>
    <row r="358" spans="1:8" ht="51">
      <c r="A358" s="21"/>
      <c r="B358" s="63" t="s">
        <v>202</v>
      </c>
      <c r="C358" s="20">
        <v>9.6</v>
      </c>
      <c r="D358" s="21" t="s">
        <v>3</v>
      </c>
      <c r="E358" s="19">
        <v>0</v>
      </c>
      <c r="F358" s="19">
        <v>0</v>
      </c>
      <c r="G358" s="19">
        <f>ROUND(C358*E358,)</f>
        <v>0</v>
      </c>
      <c r="H358" s="19">
        <f>ROUND(C358*F358,)</f>
        <v>0</v>
      </c>
    </row>
    <row r="359" spans="1:8">
      <c r="A359" s="21"/>
      <c r="B359" s="62"/>
      <c r="D359" s="21"/>
    </row>
    <row r="360" spans="1:8">
      <c r="A360" s="23">
        <f>MAX($A$336:A359)+1</f>
        <v>9</v>
      </c>
      <c r="B360" s="62" t="s">
        <v>176</v>
      </c>
      <c r="D360" s="21"/>
    </row>
    <row r="361" spans="1:8" ht="76.5">
      <c r="A361" s="21"/>
      <c r="B361" s="62" t="s">
        <v>177</v>
      </c>
      <c r="C361" s="20">
        <v>3.8</v>
      </c>
      <c r="D361" s="21" t="s">
        <v>3</v>
      </c>
      <c r="E361" s="19">
        <v>0</v>
      </c>
      <c r="F361" s="19">
        <v>0</v>
      </c>
      <c r="G361" s="19">
        <f>ROUND(C361*E361,)</f>
        <v>0</v>
      </c>
      <c r="H361" s="19">
        <f>ROUND(C361*F361,)</f>
        <v>0</v>
      </c>
    </row>
    <row r="362" spans="1:8">
      <c r="A362" s="21"/>
      <c r="B362" s="62"/>
      <c r="D362" s="21"/>
    </row>
    <row r="363" spans="1:8">
      <c r="A363" s="23">
        <f>MAX($A$336:A362)+1</f>
        <v>10</v>
      </c>
      <c r="B363" s="62" t="s">
        <v>297</v>
      </c>
      <c r="D363" s="21"/>
    </row>
    <row r="364" spans="1:8" ht="63.75">
      <c r="A364" s="21"/>
      <c r="B364" s="62" t="s">
        <v>296</v>
      </c>
      <c r="C364" s="20">
        <v>2.34</v>
      </c>
      <c r="D364" s="21" t="s">
        <v>98</v>
      </c>
      <c r="E364" s="19">
        <v>0</v>
      </c>
      <c r="F364" s="19">
        <v>0</v>
      </c>
      <c r="G364" s="19">
        <f>ROUND(C364*E364,)</f>
        <v>0</v>
      </c>
      <c r="H364" s="19">
        <f>ROUND(C364*F364,)</f>
        <v>0</v>
      </c>
    </row>
    <row r="365" spans="1:8">
      <c r="A365" s="21"/>
      <c r="B365" s="62"/>
      <c r="D365" s="21"/>
    </row>
    <row r="366" spans="1:8">
      <c r="A366" s="23">
        <f>MAX($A$336:A365)+1</f>
        <v>11</v>
      </c>
      <c r="B366" s="62" t="s">
        <v>186</v>
      </c>
      <c r="D366" s="21"/>
    </row>
    <row r="367" spans="1:8" ht="63.75">
      <c r="A367" s="21"/>
      <c r="B367" s="62" t="s">
        <v>295</v>
      </c>
      <c r="C367" s="20">
        <v>9.5399999999999991</v>
      </c>
      <c r="D367" s="21" t="s">
        <v>98</v>
      </c>
      <c r="E367" s="19">
        <v>0</v>
      </c>
      <c r="F367" s="19">
        <v>0</v>
      </c>
      <c r="G367" s="19">
        <f>ROUND(C367*E367,)</f>
        <v>0</v>
      </c>
      <c r="H367" s="19">
        <f>ROUND(C367*F367,)</f>
        <v>0</v>
      </c>
    </row>
    <row r="368" spans="1:8">
      <c r="A368" s="61"/>
      <c r="B368" s="62"/>
      <c r="D368" s="21"/>
    </row>
    <row r="369" spans="1:8">
      <c r="A369" s="23">
        <f>MAX($A$336:A368)+1</f>
        <v>12</v>
      </c>
      <c r="B369" s="62" t="s">
        <v>113</v>
      </c>
      <c r="D369" s="21"/>
    </row>
    <row r="370" spans="1:8" ht="38.25">
      <c r="A370" s="21"/>
      <c r="B370" s="62" t="s">
        <v>114</v>
      </c>
      <c r="C370" s="20">
        <v>38</v>
      </c>
      <c r="D370" s="21" t="s">
        <v>3</v>
      </c>
      <c r="E370" s="19">
        <v>0</v>
      </c>
      <c r="F370" s="19">
        <v>0</v>
      </c>
      <c r="G370" s="19">
        <f>ROUND(C370*E370,)</f>
        <v>0</v>
      </c>
      <c r="H370" s="19">
        <f>ROUND(C370*F370,)</f>
        <v>0</v>
      </c>
    </row>
    <row r="371" spans="1:8">
      <c r="B371" s="47"/>
      <c r="C371" s="46"/>
      <c r="D371" s="46"/>
      <c r="E371" s="29"/>
      <c r="F371" s="29"/>
      <c r="G371" s="29"/>
      <c r="H371" s="29"/>
    </row>
    <row r="373" spans="1:8">
      <c r="B373" s="48" t="str">
        <f>Munkanem_36</f>
        <v>36. Vakolás és rabicolás</v>
      </c>
      <c r="G373" s="22">
        <f>SUM(G336:G372)</f>
        <v>0</v>
      </c>
      <c r="H373" s="22">
        <f>SUM(H336:H372)</f>
        <v>0</v>
      </c>
    </row>
    <row r="375" spans="1:8">
      <c r="F375" s="38" t="s">
        <v>41</v>
      </c>
      <c r="G375" s="78">
        <f>G373+H373</f>
        <v>0</v>
      </c>
      <c r="H375" s="78"/>
    </row>
    <row r="377" spans="1:8">
      <c r="B377" s="48" t="str">
        <f>$B$44</f>
        <v>39. Szárazépítés</v>
      </c>
    </row>
    <row r="379" spans="1:8" s="40" customFormat="1">
      <c r="A379" s="61">
        <v>1</v>
      </c>
      <c r="B379" s="62" t="s">
        <v>236</v>
      </c>
      <c r="C379" s="20"/>
      <c r="D379" s="21"/>
      <c r="E379" s="19"/>
      <c r="F379" s="19"/>
      <c r="G379" s="19"/>
      <c r="H379" s="19"/>
    </row>
    <row r="380" spans="1:8" s="40" customFormat="1" ht="89.25">
      <c r="A380" s="61"/>
      <c r="B380" s="62" t="s">
        <v>259</v>
      </c>
      <c r="C380" s="20">
        <v>20.149999999999999</v>
      </c>
      <c r="D380" s="21" t="s">
        <v>3</v>
      </c>
      <c r="E380" s="19">
        <v>0</v>
      </c>
      <c r="F380" s="19">
        <v>0</v>
      </c>
      <c r="G380" s="19">
        <f>ROUND(C380*E380,)</f>
        <v>0</v>
      </c>
      <c r="H380" s="19">
        <f>ROUND(C380*F380,)</f>
        <v>0</v>
      </c>
    </row>
    <row r="381" spans="1:8" s="40" customFormat="1">
      <c r="A381" s="61"/>
      <c r="B381" s="62"/>
      <c r="C381" s="20"/>
      <c r="D381" s="21"/>
      <c r="E381" s="19"/>
      <c r="F381" s="19"/>
      <c r="G381" s="19"/>
      <c r="H381" s="19"/>
    </row>
    <row r="382" spans="1:8" s="40" customFormat="1">
      <c r="A382" s="23">
        <f>MAX($A$379:A381)+1</f>
        <v>2</v>
      </c>
      <c r="B382" s="62" t="s">
        <v>200</v>
      </c>
      <c r="C382" s="20"/>
      <c r="D382" s="21"/>
      <c r="E382" s="19"/>
      <c r="F382" s="19"/>
      <c r="G382" s="19"/>
      <c r="H382" s="19"/>
    </row>
    <row r="383" spans="1:8" s="40" customFormat="1" ht="63.75" customHeight="1">
      <c r="A383" s="61"/>
      <c r="B383" s="62" t="s">
        <v>201</v>
      </c>
      <c r="C383" s="20">
        <v>5.26</v>
      </c>
      <c r="D383" s="21" t="s">
        <v>3</v>
      </c>
      <c r="E383" s="19">
        <v>0</v>
      </c>
      <c r="F383" s="19">
        <v>0</v>
      </c>
      <c r="G383" s="19">
        <f>ROUND(C383*E383,)</f>
        <v>0</v>
      </c>
      <c r="H383" s="19">
        <f>ROUND(C383*F383,)</f>
        <v>0</v>
      </c>
    </row>
    <row r="384" spans="1:8" s="40" customFormat="1">
      <c r="A384" s="23"/>
      <c r="B384" s="47"/>
      <c r="C384" s="46"/>
      <c r="D384" s="46"/>
      <c r="E384" s="29"/>
      <c r="F384" s="29"/>
      <c r="G384" s="29"/>
      <c r="H384" s="29"/>
    </row>
    <row r="386" spans="1:8" s="40" customFormat="1">
      <c r="A386" s="23"/>
      <c r="B386" s="48" t="str">
        <f>Munkanem_39</f>
        <v>39. Szárazépítés</v>
      </c>
      <c r="C386" s="20"/>
      <c r="D386" s="20"/>
      <c r="E386" s="19"/>
      <c r="F386" s="19"/>
      <c r="G386" s="22">
        <f>SUM(G379:G385)</f>
        <v>0</v>
      </c>
      <c r="H386" s="22">
        <f>SUM(H379:H385)</f>
        <v>0</v>
      </c>
    </row>
    <row r="388" spans="1:8" s="40" customFormat="1">
      <c r="A388" s="23"/>
      <c r="B388" s="30"/>
      <c r="C388" s="20"/>
      <c r="D388" s="20"/>
      <c r="E388" s="19"/>
      <c r="F388" s="38" t="s">
        <v>41</v>
      </c>
      <c r="G388" s="78">
        <f>G386+H386</f>
        <v>0</v>
      </c>
      <c r="H388" s="78"/>
    </row>
    <row r="390" spans="1:8" s="40" customFormat="1">
      <c r="A390" s="23"/>
      <c r="B390" s="48" t="str">
        <f>$B$46</f>
        <v>41. Tetőfedés</v>
      </c>
      <c r="C390" s="20"/>
      <c r="D390" s="20"/>
      <c r="E390" s="19"/>
      <c r="F390" s="19"/>
      <c r="G390" s="19"/>
      <c r="H390" s="19"/>
    </row>
    <row r="392" spans="1:8">
      <c r="A392" s="23">
        <v>1</v>
      </c>
      <c r="B392" s="62" t="s">
        <v>115</v>
      </c>
      <c r="D392" s="21"/>
      <c r="F392" s="66"/>
    </row>
    <row r="393" spans="1:8" ht="38.25">
      <c r="A393" s="61"/>
      <c r="B393" s="62" t="s">
        <v>116</v>
      </c>
      <c r="C393" s="20">
        <v>339.65</v>
      </c>
      <c r="D393" s="21" t="s">
        <v>3</v>
      </c>
      <c r="E393" s="19">
        <v>0</v>
      </c>
      <c r="F393" s="66">
        <v>0</v>
      </c>
      <c r="G393" s="19">
        <f>ROUND(C393*E393,)</f>
        <v>0</v>
      </c>
      <c r="H393" s="19">
        <f>ROUND(C393*F393,)</f>
        <v>0</v>
      </c>
    </row>
    <row r="395" spans="1:8">
      <c r="A395" s="23">
        <f>MAX($A$392:A394)+1</f>
        <v>2</v>
      </c>
      <c r="B395" s="62" t="s">
        <v>117</v>
      </c>
      <c r="D395" s="21"/>
    </row>
    <row r="396" spans="1:8" ht="51">
      <c r="A396" s="61"/>
      <c r="B396" s="62" t="s">
        <v>118</v>
      </c>
      <c r="C396" s="20">
        <v>339.65</v>
      </c>
      <c r="D396" s="21" t="s">
        <v>3</v>
      </c>
      <c r="E396" s="19">
        <v>0</v>
      </c>
      <c r="F396" s="66">
        <v>0</v>
      </c>
      <c r="G396" s="19">
        <f>ROUND(C396*E396,)</f>
        <v>0</v>
      </c>
      <c r="H396" s="19">
        <f>ROUND(C396*F396,)</f>
        <v>0</v>
      </c>
    </row>
    <row r="397" spans="1:8">
      <c r="A397" s="61"/>
      <c r="B397" s="62"/>
      <c r="D397" s="21"/>
    </row>
    <row r="398" spans="1:8">
      <c r="A398" s="23">
        <f>MAX($A$392:A397)+1</f>
        <v>3</v>
      </c>
      <c r="B398" s="62" t="s">
        <v>119</v>
      </c>
      <c r="D398" s="21"/>
    </row>
    <row r="399" spans="1:8" ht="63.75">
      <c r="A399" s="61"/>
      <c r="B399" s="62" t="s">
        <v>120</v>
      </c>
      <c r="C399" s="20">
        <v>31.03</v>
      </c>
      <c r="D399" s="21" t="s">
        <v>98</v>
      </c>
      <c r="E399" s="19">
        <v>0</v>
      </c>
      <c r="F399" s="66">
        <v>0</v>
      </c>
      <c r="G399" s="19">
        <f>ROUND(C399*E399,)</f>
        <v>0</v>
      </c>
      <c r="H399" s="19">
        <f>ROUND(C399*F399,)</f>
        <v>0</v>
      </c>
    </row>
    <row r="400" spans="1:8">
      <c r="A400" s="61"/>
      <c r="B400" s="62"/>
      <c r="D400" s="21"/>
    </row>
    <row r="401" spans="1:8">
      <c r="A401" s="23">
        <f>MAX($A$392:A400)+1</f>
        <v>4</v>
      </c>
      <c r="B401" s="62" t="s">
        <v>284</v>
      </c>
      <c r="D401" s="21"/>
    </row>
    <row r="402" spans="1:8" ht="38.25">
      <c r="A402" s="61"/>
      <c r="B402" s="62" t="s">
        <v>285</v>
      </c>
      <c r="C402" s="20">
        <v>5.52</v>
      </c>
      <c r="D402" s="21" t="s">
        <v>98</v>
      </c>
      <c r="E402" s="19">
        <v>0</v>
      </c>
      <c r="F402" s="66">
        <v>0</v>
      </c>
      <c r="G402" s="19">
        <f>ROUND(C402*E402,)</f>
        <v>0</v>
      </c>
      <c r="H402" s="19">
        <f>ROUND(C402*F402,)</f>
        <v>0</v>
      </c>
    </row>
    <row r="403" spans="1:8">
      <c r="A403" s="61"/>
      <c r="B403" s="62"/>
      <c r="D403" s="21"/>
    </row>
    <row r="404" spans="1:8">
      <c r="A404" s="23">
        <f>MAX($A$392:A403)+1</f>
        <v>5</v>
      </c>
      <c r="B404" s="62" t="s">
        <v>286</v>
      </c>
      <c r="D404" s="21"/>
    </row>
    <row r="405" spans="1:8" ht="38.25">
      <c r="A405" s="61"/>
      <c r="B405" s="62" t="s">
        <v>362</v>
      </c>
      <c r="C405" s="20">
        <v>4</v>
      </c>
      <c r="D405" s="21" t="s">
        <v>61</v>
      </c>
      <c r="E405" s="19">
        <v>0</v>
      </c>
      <c r="F405" s="66">
        <v>0</v>
      </c>
      <c r="G405" s="19">
        <f>ROUND(C405*E405,)</f>
        <v>0</v>
      </c>
      <c r="H405" s="19">
        <f>ROUND(C405*F405,)</f>
        <v>0</v>
      </c>
    </row>
    <row r="406" spans="1:8">
      <c r="A406" s="61"/>
      <c r="B406" s="62"/>
      <c r="D406" s="21"/>
    </row>
    <row r="407" spans="1:8">
      <c r="A407" s="23">
        <f>MAX($A$392:A406)+1</f>
        <v>6</v>
      </c>
      <c r="B407" s="62" t="s">
        <v>121</v>
      </c>
      <c r="D407" s="21"/>
    </row>
    <row r="408" spans="1:8" ht="38.25" customHeight="1">
      <c r="A408" s="61"/>
      <c r="B408" s="62" t="s">
        <v>122</v>
      </c>
      <c r="C408" s="20">
        <v>57</v>
      </c>
      <c r="D408" s="21" t="s">
        <v>61</v>
      </c>
      <c r="E408" s="19">
        <v>0</v>
      </c>
      <c r="F408" s="66">
        <v>0</v>
      </c>
      <c r="G408" s="19">
        <f>ROUND(C408*E408,)</f>
        <v>0</v>
      </c>
      <c r="H408" s="19">
        <f>ROUND(C408*F408,)</f>
        <v>0</v>
      </c>
    </row>
    <row r="409" spans="1:8">
      <c r="A409" s="61"/>
      <c r="B409" s="62"/>
      <c r="D409" s="21"/>
    </row>
    <row r="410" spans="1:8">
      <c r="A410" s="70">
        <f>MAX($A$392:A409)+1</f>
        <v>7</v>
      </c>
      <c r="B410" s="62" t="s">
        <v>123</v>
      </c>
      <c r="D410" s="21"/>
    </row>
    <row r="411" spans="1:8" ht="38.25">
      <c r="A411" s="61"/>
      <c r="B411" s="62" t="s">
        <v>124</v>
      </c>
      <c r="C411" s="20">
        <v>0</v>
      </c>
      <c r="D411" s="21" t="s">
        <v>98</v>
      </c>
      <c r="E411" s="19" t="s">
        <v>371</v>
      </c>
      <c r="F411" s="66"/>
    </row>
    <row r="412" spans="1:8">
      <c r="A412" s="61"/>
      <c r="B412" s="62"/>
      <c r="D412" s="21"/>
    </row>
    <row r="413" spans="1:8">
      <c r="A413" s="23">
        <f>MAX($A$392:A412)+1</f>
        <v>8</v>
      </c>
      <c r="B413" s="62" t="s">
        <v>248</v>
      </c>
      <c r="D413" s="21"/>
    </row>
    <row r="414" spans="1:8" ht="38.25" customHeight="1">
      <c r="A414" s="61"/>
      <c r="B414" s="62" t="s">
        <v>125</v>
      </c>
      <c r="C414" s="20">
        <v>220</v>
      </c>
      <c r="D414" s="21" t="s">
        <v>61</v>
      </c>
      <c r="E414" s="19">
        <v>0</v>
      </c>
      <c r="F414" s="66">
        <v>0</v>
      </c>
      <c r="G414" s="19">
        <f>ROUND(C414*E414,)</f>
        <v>0</v>
      </c>
      <c r="H414" s="19">
        <f>ROUND(C414*F414,)</f>
        <v>0</v>
      </c>
    </row>
    <row r="415" spans="1:8">
      <c r="A415" s="61"/>
      <c r="B415" s="62"/>
      <c r="D415" s="21"/>
      <c r="F415" s="66"/>
    </row>
    <row r="416" spans="1:8">
      <c r="A416" s="23">
        <f>MAX($A$392:A415)+1</f>
        <v>9</v>
      </c>
      <c r="B416" s="62" t="s">
        <v>298</v>
      </c>
      <c r="D416" s="21"/>
      <c r="F416" s="66"/>
    </row>
    <row r="417" spans="1:8" ht="25.5" customHeight="1">
      <c r="A417" s="61"/>
      <c r="B417" s="62" t="s">
        <v>299</v>
      </c>
      <c r="C417" s="20">
        <v>4</v>
      </c>
      <c r="D417" s="21" t="s">
        <v>61</v>
      </c>
      <c r="E417" s="19">
        <v>0</v>
      </c>
      <c r="F417" s="66">
        <v>0</v>
      </c>
      <c r="G417" s="19">
        <f>ROUND(C417*E417,)</f>
        <v>0</v>
      </c>
      <c r="H417" s="19">
        <f>ROUND(C417*F417,)</f>
        <v>0</v>
      </c>
    </row>
    <row r="418" spans="1:8">
      <c r="B418" s="47"/>
      <c r="C418" s="46"/>
      <c r="D418" s="46"/>
      <c r="E418" s="29"/>
      <c r="F418" s="29"/>
      <c r="G418" s="29"/>
      <c r="H418" s="29"/>
    </row>
    <row r="420" spans="1:8">
      <c r="B420" s="48" t="str">
        <f>Munkanem_41</f>
        <v>41. Tetőfedés</v>
      </c>
      <c r="G420" s="22">
        <f>SUM(G392:G419)</f>
        <v>0</v>
      </c>
      <c r="H420" s="22">
        <f>SUM(H392:H419)</f>
        <v>0</v>
      </c>
    </row>
    <row r="422" spans="1:8">
      <c r="F422" s="38" t="s">
        <v>41</v>
      </c>
      <c r="G422" s="78">
        <f>G420+H420</f>
        <v>0</v>
      </c>
      <c r="H422" s="78"/>
    </row>
    <row r="424" spans="1:8">
      <c r="B424" s="18" t="str">
        <f>$B$48</f>
        <v>42. Aljzatkészítés, hideg- és melegburkolatok készítése</v>
      </c>
    </row>
    <row r="426" spans="1:8">
      <c r="A426" s="23">
        <v>1</v>
      </c>
      <c r="B426" s="62" t="s">
        <v>164</v>
      </c>
      <c r="D426" s="21"/>
    </row>
    <row r="427" spans="1:8" ht="76.5" customHeight="1">
      <c r="A427" s="21"/>
      <c r="B427" s="62" t="s">
        <v>165</v>
      </c>
      <c r="C427" s="20">
        <v>58.55</v>
      </c>
      <c r="D427" s="21" t="s">
        <v>3</v>
      </c>
      <c r="E427" s="19">
        <v>0</v>
      </c>
      <c r="F427" s="19">
        <v>0</v>
      </c>
      <c r="G427" s="19">
        <f>ROUND(C427*E427,)</f>
        <v>0</v>
      </c>
      <c r="H427" s="19">
        <f>ROUND(C427*F427,)</f>
        <v>0</v>
      </c>
    </row>
    <row r="428" spans="1:8">
      <c r="A428" s="61"/>
      <c r="B428" s="62"/>
      <c r="D428" s="21"/>
    </row>
    <row r="429" spans="1:8">
      <c r="A429" s="23">
        <f>MAX($A$426:A428)+1</f>
        <v>2</v>
      </c>
      <c r="B429" s="62" t="s">
        <v>166</v>
      </c>
      <c r="D429" s="21"/>
    </row>
    <row r="430" spans="1:8" ht="76.5">
      <c r="A430" s="21"/>
      <c r="B430" s="62" t="s">
        <v>167</v>
      </c>
      <c r="C430" s="20">
        <v>18.559999999999999</v>
      </c>
      <c r="D430" s="21" t="s">
        <v>3</v>
      </c>
      <c r="E430" s="19">
        <v>0</v>
      </c>
      <c r="F430" s="19">
        <v>0</v>
      </c>
      <c r="G430" s="19">
        <f>ROUND(C430*E430,)</f>
        <v>0</v>
      </c>
      <c r="H430" s="19">
        <f>ROUND(C430*F430,)</f>
        <v>0</v>
      </c>
    </row>
    <row r="431" spans="1:8">
      <c r="A431" s="21"/>
      <c r="B431" s="62"/>
      <c r="D431" s="21"/>
    </row>
    <row r="432" spans="1:8">
      <c r="A432" s="23">
        <f>MAX($A$426:A431)+1</f>
        <v>3</v>
      </c>
      <c r="B432" s="62" t="s">
        <v>293</v>
      </c>
      <c r="D432" s="21"/>
    </row>
    <row r="433" spans="1:8" ht="63.75">
      <c r="A433" s="21"/>
      <c r="B433" s="62" t="s">
        <v>294</v>
      </c>
      <c r="C433" s="20">
        <v>188.49</v>
      </c>
      <c r="D433" s="21" t="s">
        <v>3</v>
      </c>
      <c r="E433" s="19">
        <v>0</v>
      </c>
      <c r="F433" s="19">
        <v>0</v>
      </c>
      <c r="G433" s="19">
        <f>ROUND(C433*E433,)</f>
        <v>0</v>
      </c>
      <c r="H433" s="19">
        <f>ROUND(C433*F433,)</f>
        <v>0</v>
      </c>
    </row>
    <row r="434" spans="1:8">
      <c r="A434" s="61"/>
      <c r="B434" s="62"/>
      <c r="D434" s="21"/>
    </row>
    <row r="435" spans="1:8">
      <c r="A435" s="23">
        <f>MAX($A$426:A434)+1</f>
        <v>4</v>
      </c>
      <c r="B435" s="62" t="s">
        <v>168</v>
      </c>
      <c r="D435" s="21"/>
    </row>
    <row r="436" spans="1:8" ht="89.25">
      <c r="A436" s="21"/>
      <c r="B436" s="62" t="s">
        <v>169</v>
      </c>
      <c r="C436" s="20">
        <v>5.66</v>
      </c>
      <c r="D436" s="21" t="s">
        <v>98</v>
      </c>
      <c r="E436" s="19">
        <v>0</v>
      </c>
      <c r="F436" s="19">
        <v>0</v>
      </c>
      <c r="G436" s="19">
        <f>ROUND(C436*E436,)</f>
        <v>0</v>
      </c>
      <c r="H436" s="19">
        <f>ROUND(C436*F436,)</f>
        <v>0</v>
      </c>
    </row>
    <row r="437" spans="1:8">
      <c r="A437" s="61"/>
      <c r="B437" s="62"/>
      <c r="D437" s="21"/>
    </row>
    <row r="438" spans="1:8">
      <c r="A438" s="23">
        <f>MAX($A$426:A437)+1</f>
        <v>5</v>
      </c>
      <c r="B438" s="62" t="s">
        <v>170</v>
      </c>
      <c r="D438" s="21"/>
    </row>
    <row r="439" spans="1:8" ht="51">
      <c r="A439" s="21"/>
      <c r="B439" s="62" t="s">
        <v>171</v>
      </c>
      <c r="C439" s="20">
        <v>67</v>
      </c>
      <c r="D439" s="21" t="s">
        <v>98</v>
      </c>
      <c r="E439" s="19">
        <v>0</v>
      </c>
      <c r="F439" s="19">
        <v>0</v>
      </c>
      <c r="G439" s="19">
        <f>ROUND(C439*E439,)</f>
        <v>0</v>
      </c>
      <c r="H439" s="19">
        <f>ROUND(C439*F439,)</f>
        <v>0</v>
      </c>
    </row>
    <row r="441" spans="1:8">
      <c r="A441" s="23">
        <f>MAX($A$426:A440)+1</f>
        <v>6</v>
      </c>
      <c r="B441" s="30" t="s">
        <v>133</v>
      </c>
    </row>
    <row r="442" spans="1:8" ht="25.5">
      <c r="B442" s="30" t="s">
        <v>287</v>
      </c>
      <c r="C442" s="20">
        <v>14.54</v>
      </c>
      <c r="D442" s="21" t="s">
        <v>3</v>
      </c>
      <c r="E442" s="19">
        <v>0</v>
      </c>
      <c r="F442" s="19">
        <v>0</v>
      </c>
      <c r="G442" s="19">
        <f>ROUND(C442*E442,)</f>
        <v>0</v>
      </c>
      <c r="H442" s="19">
        <f>ROUND(C442*F442,)</f>
        <v>0</v>
      </c>
    </row>
    <row r="444" spans="1:8">
      <c r="A444" s="23">
        <f>MAX($A$426:A443)+1</f>
        <v>7</v>
      </c>
      <c r="B444" s="30" t="s">
        <v>266</v>
      </c>
    </row>
    <row r="445" spans="1:8" ht="25.5">
      <c r="B445" s="67" t="s">
        <v>267</v>
      </c>
      <c r="C445" s="20">
        <v>58.14</v>
      </c>
      <c r="D445" s="21" t="s">
        <v>3</v>
      </c>
      <c r="E445" s="19">
        <v>0</v>
      </c>
      <c r="F445" s="19">
        <v>0</v>
      </c>
      <c r="G445" s="19">
        <f>ROUND(C445*E445,)</f>
        <v>0</v>
      </c>
      <c r="H445" s="19">
        <f>ROUND(C445*F445,)</f>
        <v>0</v>
      </c>
    </row>
    <row r="446" spans="1:8">
      <c r="D446" s="21"/>
    </row>
    <row r="447" spans="1:8">
      <c r="A447" s="23">
        <f>MAX($A$426:A446)+1</f>
        <v>8</v>
      </c>
      <c r="B447" s="30" t="s">
        <v>132</v>
      </c>
      <c r="D447" s="21"/>
    </row>
    <row r="448" spans="1:8" ht="25.5">
      <c r="B448" s="30" t="s">
        <v>292</v>
      </c>
      <c r="C448" s="20">
        <v>12</v>
      </c>
      <c r="D448" s="20" t="s">
        <v>61</v>
      </c>
      <c r="E448" s="19">
        <v>0</v>
      </c>
      <c r="F448" s="19">
        <v>0</v>
      </c>
      <c r="G448" s="19">
        <f>ROUND(C448*E448,)</f>
        <v>0</v>
      </c>
      <c r="H448" s="19">
        <f>ROUND(C448*F448,)</f>
        <v>0</v>
      </c>
    </row>
    <row r="449" spans="1:8">
      <c r="A449" s="61"/>
      <c r="B449" s="62"/>
      <c r="D449" s="21"/>
    </row>
    <row r="450" spans="1:8">
      <c r="A450" s="23">
        <f>MAX($A$426:A449)+1</f>
        <v>9</v>
      </c>
      <c r="B450" s="62" t="s">
        <v>134</v>
      </c>
      <c r="D450" s="21"/>
    </row>
    <row r="451" spans="1:8" ht="38.25">
      <c r="A451" s="21"/>
      <c r="B451" s="62" t="s">
        <v>135</v>
      </c>
      <c r="C451" s="20">
        <v>290.70999999999998</v>
      </c>
      <c r="D451" s="21" t="s">
        <v>3</v>
      </c>
      <c r="E451" s="19">
        <v>0</v>
      </c>
      <c r="F451" s="19">
        <v>0</v>
      </c>
      <c r="G451" s="19">
        <f>ROUND(C451*E451,)</f>
        <v>0</v>
      </c>
      <c r="H451" s="19">
        <f>ROUND(C451*F451,)</f>
        <v>0</v>
      </c>
    </row>
    <row r="452" spans="1:8">
      <c r="A452" s="61"/>
      <c r="B452" s="62"/>
      <c r="D452" s="21"/>
    </row>
    <row r="453" spans="1:8">
      <c r="A453" s="23">
        <f>MAX($A$426:A452)+1</f>
        <v>10</v>
      </c>
      <c r="B453" s="62" t="s">
        <v>325</v>
      </c>
      <c r="D453" s="21"/>
    </row>
    <row r="454" spans="1:8" ht="63.75" customHeight="1">
      <c r="A454" s="21"/>
      <c r="B454" s="62" t="s">
        <v>326</v>
      </c>
      <c r="C454" s="20">
        <v>188.49</v>
      </c>
      <c r="D454" s="21" t="s">
        <v>3</v>
      </c>
      <c r="E454" s="19">
        <v>0</v>
      </c>
      <c r="F454" s="19">
        <v>0</v>
      </c>
      <c r="G454" s="19">
        <f>ROUND(C454*E454,)</f>
        <v>0</v>
      </c>
      <c r="H454" s="19">
        <f>ROUND(C454*F454,)</f>
        <v>0</v>
      </c>
    </row>
    <row r="455" spans="1:8">
      <c r="B455" s="47"/>
      <c r="C455" s="46"/>
      <c r="D455" s="46"/>
      <c r="E455" s="29"/>
      <c r="F455" s="29"/>
      <c r="G455" s="29"/>
      <c r="H455" s="29"/>
    </row>
    <row r="457" spans="1:8">
      <c r="B457" s="18" t="str">
        <f>Munkanem_42</f>
        <v>42. Aljzatkészítés, hideg- és melegburkolatok készítése</v>
      </c>
      <c r="G457" s="22">
        <f>SUM(G426:G456)</f>
        <v>0</v>
      </c>
      <c r="H457" s="22">
        <f>SUM(H426:H456)</f>
        <v>0</v>
      </c>
    </row>
    <row r="459" spans="1:8">
      <c r="F459" s="38" t="s">
        <v>41</v>
      </c>
      <c r="G459" s="78">
        <f>G457+H457</f>
        <v>0</v>
      </c>
      <c r="H459" s="78"/>
    </row>
    <row r="461" spans="1:8">
      <c r="B461" s="48" t="str">
        <f>$B$50</f>
        <v>43. Bádogozás</v>
      </c>
    </row>
    <row r="463" spans="1:8">
      <c r="A463" s="61">
        <v>1</v>
      </c>
      <c r="B463" s="62" t="s">
        <v>126</v>
      </c>
      <c r="D463" s="21"/>
    </row>
    <row r="464" spans="1:8">
      <c r="A464" s="21"/>
      <c r="B464" s="62" t="s">
        <v>127</v>
      </c>
      <c r="C464" s="20">
        <v>38.72</v>
      </c>
      <c r="D464" s="21" t="s">
        <v>98</v>
      </c>
      <c r="E464" s="19">
        <v>0</v>
      </c>
      <c r="F464" s="19">
        <v>0</v>
      </c>
      <c r="G464" s="19">
        <f>ROUND(C464*E464,)</f>
        <v>0</v>
      </c>
      <c r="H464" s="19">
        <f>ROUND(C464*F464,)</f>
        <v>0</v>
      </c>
    </row>
    <row r="466" spans="1:8">
      <c r="A466" s="23">
        <f>MAX($A$463:A465)+1</f>
        <v>2</v>
      </c>
      <c r="B466" s="62" t="s">
        <v>128</v>
      </c>
      <c r="D466" s="21"/>
    </row>
    <row r="467" spans="1:8">
      <c r="A467" s="21"/>
      <c r="B467" s="62" t="s">
        <v>129</v>
      </c>
      <c r="C467" s="20">
        <v>6.78</v>
      </c>
      <c r="D467" s="21" t="s">
        <v>98</v>
      </c>
      <c r="E467" s="19">
        <v>0</v>
      </c>
      <c r="F467" s="19">
        <v>0</v>
      </c>
      <c r="G467" s="19">
        <f>ROUND(C467*E467,)</f>
        <v>0</v>
      </c>
      <c r="H467" s="19">
        <f>ROUND(C467*F467,)</f>
        <v>0</v>
      </c>
    </row>
    <row r="468" spans="1:8">
      <c r="A468" s="61"/>
      <c r="B468" s="62"/>
      <c r="D468" s="21"/>
    </row>
    <row r="469" spans="1:8">
      <c r="A469" s="23">
        <f>MAX($A$463:A468)+1</f>
        <v>3</v>
      </c>
      <c r="B469" s="62" t="s">
        <v>130</v>
      </c>
      <c r="D469" s="21"/>
    </row>
    <row r="470" spans="1:8" ht="25.5">
      <c r="A470" s="21"/>
      <c r="B470" s="62" t="s">
        <v>131</v>
      </c>
      <c r="C470" s="20">
        <v>37.200000000000003</v>
      </c>
      <c r="D470" s="21" t="s">
        <v>98</v>
      </c>
      <c r="E470" s="19">
        <v>0</v>
      </c>
      <c r="F470" s="19">
        <v>0</v>
      </c>
      <c r="G470" s="19">
        <f>ROUND(C470*E470,)</f>
        <v>0</v>
      </c>
      <c r="H470" s="19">
        <f>ROUND(C470*F470,)</f>
        <v>0</v>
      </c>
    </row>
    <row r="471" spans="1:8">
      <c r="A471" s="61"/>
      <c r="B471" s="62"/>
      <c r="D471" s="21"/>
    </row>
    <row r="472" spans="1:8">
      <c r="A472" s="23">
        <f>MAX($A$463:A471)+1</f>
        <v>4</v>
      </c>
      <c r="B472" s="62" t="s">
        <v>321</v>
      </c>
      <c r="D472" s="21"/>
    </row>
    <row r="473" spans="1:8" ht="25.5">
      <c r="A473" s="21"/>
      <c r="B473" s="62" t="s">
        <v>322</v>
      </c>
      <c r="C473" s="20">
        <v>5.52</v>
      </c>
      <c r="D473" s="21" t="s">
        <v>98</v>
      </c>
      <c r="E473" s="19">
        <v>0</v>
      </c>
      <c r="F473" s="19">
        <v>0</v>
      </c>
      <c r="G473" s="19">
        <f>ROUND(C473*E473,)</f>
        <v>0</v>
      </c>
      <c r="H473" s="19">
        <f>ROUND(C473*F473,)</f>
        <v>0</v>
      </c>
    </row>
    <row r="474" spans="1:8">
      <c r="A474" s="21"/>
      <c r="B474" s="62"/>
      <c r="D474" s="21"/>
    </row>
    <row r="475" spans="1:8">
      <c r="A475" s="23">
        <f>MAX($A$463:A474)+1</f>
        <v>5</v>
      </c>
      <c r="B475" s="62" t="s">
        <v>300</v>
      </c>
      <c r="D475" s="21"/>
    </row>
    <row r="476" spans="1:8">
      <c r="A476" s="21"/>
      <c r="B476" s="62" t="s">
        <v>301</v>
      </c>
      <c r="C476" s="20">
        <v>4</v>
      </c>
      <c r="D476" s="21" t="s">
        <v>61</v>
      </c>
      <c r="E476" s="19">
        <v>0</v>
      </c>
      <c r="F476" s="19">
        <v>0</v>
      </c>
      <c r="G476" s="19">
        <f>ROUND(C476*E476,)</f>
        <v>0</v>
      </c>
      <c r="H476" s="19">
        <f>ROUND(C476*F476,)</f>
        <v>0</v>
      </c>
    </row>
    <row r="477" spans="1:8">
      <c r="A477" s="21"/>
      <c r="B477" s="62"/>
      <c r="D477" s="21"/>
    </row>
    <row r="478" spans="1:8">
      <c r="A478" s="23">
        <f>MAX($A$463:A477)+1</f>
        <v>6</v>
      </c>
      <c r="B478" s="62" t="s">
        <v>239</v>
      </c>
      <c r="D478" s="21"/>
    </row>
    <row r="479" spans="1:8" ht="51">
      <c r="A479" s="21"/>
      <c r="B479" s="62" t="s">
        <v>337</v>
      </c>
      <c r="C479" s="20">
        <v>30.45</v>
      </c>
      <c r="D479" s="21" t="s">
        <v>3</v>
      </c>
      <c r="E479" s="19">
        <v>0</v>
      </c>
      <c r="F479" s="19">
        <v>0</v>
      </c>
      <c r="G479" s="19">
        <f>ROUND(C479*E479,)</f>
        <v>0</v>
      </c>
      <c r="H479" s="19">
        <f>ROUND(C479*F479,)</f>
        <v>0</v>
      </c>
    </row>
    <row r="480" spans="1:8">
      <c r="A480" s="21"/>
      <c r="B480" s="62"/>
      <c r="D480" s="21"/>
    </row>
    <row r="481" spans="1:8">
      <c r="A481" s="23">
        <f>MAX($A$463:A480)+1</f>
        <v>7</v>
      </c>
      <c r="B481" s="62" t="s">
        <v>339</v>
      </c>
      <c r="D481" s="21"/>
    </row>
    <row r="482" spans="1:8" ht="102">
      <c r="A482" s="21"/>
      <c r="B482" s="30" t="s">
        <v>338</v>
      </c>
      <c r="C482" s="20">
        <v>30.45</v>
      </c>
      <c r="D482" s="21" t="s">
        <v>3</v>
      </c>
      <c r="E482" s="19">
        <v>0</v>
      </c>
      <c r="F482" s="19">
        <v>0</v>
      </c>
      <c r="G482" s="19">
        <f>ROUND(C482*E482,)</f>
        <v>0</v>
      </c>
      <c r="H482" s="19">
        <f>ROUND(C482*F482,)</f>
        <v>0</v>
      </c>
    </row>
    <row r="483" spans="1:8">
      <c r="A483" s="21"/>
      <c r="B483" s="62"/>
      <c r="D483" s="21"/>
    </row>
    <row r="484" spans="1:8">
      <c r="A484" s="23">
        <f>MAX($A$463:A483)+1</f>
        <v>8</v>
      </c>
      <c r="B484" s="62" t="s">
        <v>340</v>
      </c>
      <c r="C484" s="64"/>
      <c r="D484" s="21"/>
    </row>
    <row r="485" spans="1:8" ht="76.5">
      <c r="A485" s="21"/>
      <c r="B485" s="69" t="s">
        <v>341</v>
      </c>
      <c r="C485" s="20">
        <v>10.5</v>
      </c>
      <c r="D485" s="21" t="s">
        <v>98</v>
      </c>
      <c r="E485" s="19">
        <v>0</v>
      </c>
      <c r="F485" s="19">
        <v>0</v>
      </c>
      <c r="G485" s="19">
        <f>ROUND(C485*E485,)</f>
        <v>0</v>
      </c>
      <c r="H485" s="19">
        <f>ROUND(C485*F485,)</f>
        <v>0</v>
      </c>
    </row>
    <row r="486" spans="1:8">
      <c r="A486" s="21"/>
      <c r="B486" s="62"/>
      <c r="D486" s="21"/>
    </row>
    <row r="487" spans="1:8">
      <c r="A487" s="23">
        <f>MAX($A$463:A486)+1</f>
        <v>9</v>
      </c>
      <c r="B487" s="62" t="s">
        <v>343</v>
      </c>
      <c r="C487" s="64"/>
      <c r="D487" s="21"/>
    </row>
    <row r="488" spans="1:8" ht="76.5" customHeight="1">
      <c r="A488" s="21"/>
      <c r="B488" s="69" t="s">
        <v>342</v>
      </c>
      <c r="C488" s="20">
        <v>10.5</v>
      </c>
      <c r="D488" s="21" t="s">
        <v>98</v>
      </c>
      <c r="E488" s="19">
        <v>0</v>
      </c>
      <c r="F488" s="19">
        <v>0</v>
      </c>
      <c r="G488" s="19">
        <f>ROUND(C488*E488,)</f>
        <v>0</v>
      </c>
      <c r="H488" s="19">
        <f>ROUND(C488*F488,)</f>
        <v>0</v>
      </c>
    </row>
    <row r="489" spans="1:8">
      <c r="A489" s="21"/>
      <c r="B489" s="62"/>
      <c r="D489" s="21"/>
    </row>
    <row r="490" spans="1:8">
      <c r="A490" s="23">
        <f>MAX($A$463:A489)+1</f>
        <v>10</v>
      </c>
      <c r="B490" s="62" t="s">
        <v>344</v>
      </c>
      <c r="C490" s="64"/>
      <c r="D490" s="21"/>
    </row>
    <row r="491" spans="1:8" ht="89.25">
      <c r="A491" s="21"/>
      <c r="B491" s="69" t="s">
        <v>345</v>
      </c>
      <c r="C491" s="20">
        <v>5.85</v>
      </c>
      <c r="D491" s="21" t="s">
        <v>98</v>
      </c>
      <c r="E491" s="19">
        <v>0</v>
      </c>
      <c r="F491" s="19">
        <v>0</v>
      </c>
      <c r="G491" s="19">
        <f>ROUND(C491*E491,)</f>
        <v>0</v>
      </c>
      <c r="H491" s="19">
        <f>ROUND(C491*F491,)</f>
        <v>0</v>
      </c>
    </row>
    <row r="492" spans="1:8">
      <c r="A492" s="21"/>
      <c r="B492" s="62"/>
      <c r="D492" s="21"/>
    </row>
    <row r="493" spans="1:8">
      <c r="A493" s="23">
        <f>MAX($A$463:A492)+1</f>
        <v>11</v>
      </c>
      <c r="B493" s="62" t="s">
        <v>347</v>
      </c>
      <c r="C493" s="64"/>
      <c r="D493" s="21"/>
    </row>
    <row r="494" spans="1:8" ht="76.5">
      <c r="A494" s="21"/>
      <c r="B494" s="69" t="s">
        <v>346</v>
      </c>
      <c r="C494" s="20">
        <v>5.85</v>
      </c>
      <c r="D494" s="21" t="s">
        <v>98</v>
      </c>
      <c r="E494" s="19">
        <v>0</v>
      </c>
      <c r="F494" s="19">
        <v>0</v>
      </c>
      <c r="G494" s="19">
        <f>ROUND(C494*E494,)</f>
        <v>0</v>
      </c>
      <c r="H494" s="19">
        <f>ROUND(C494*F494,)</f>
        <v>0</v>
      </c>
    </row>
    <row r="495" spans="1:8">
      <c r="A495" s="61"/>
      <c r="B495" s="62"/>
      <c r="D495" s="21"/>
    </row>
    <row r="496" spans="1:8">
      <c r="A496" s="23">
        <f>MAX($A$463:A495)+1</f>
        <v>12</v>
      </c>
      <c r="B496" s="62" t="s">
        <v>240</v>
      </c>
      <c r="D496" s="21"/>
    </row>
    <row r="497" spans="1:8" ht="76.5" customHeight="1">
      <c r="A497" s="21"/>
      <c r="B497" s="62" t="s">
        <v>237</v>
      </c>
      <c r="C497" s="20">
        <v>45.64</v>
      </c>
      <c r="D497" s="21" t="s">
        <v>98</v>
      </c>
      <c r="E497" s="19">
        <v>0</v>
      </c>
      <c r="F497" s="19">
        <v>0</v>
      </c>
      <c r="G497" s="19">
        <f>ROUND(C497*E497,)</f>
        <v>0</v>
      </c>
      <c r="H497" s="19">
        <f>ROUND(C497*F497,)</f>
        <v>0</v>
      </c>
    </row>
    <row r="498" spans="1:8">
      <c r="A498" s="61"/>
      <c r="B498" s="62"/>
      <c r="D498" s="21"/>
    </row>
    <row r="499" spans="1:8">
      <c r="A499" s="23">
        <f>MAX($A$463:A498)+1</f>
        <v>13</v>
      </c>
      <c r="B499" s="62" t="s">
        <v>241</v>
      </c>
      <c r="D499" s="21"/>
    </row>
    <row r="500" spans="1:8" ht="76.5">
      <c r="A500" s="21"/>
      <c r="B500" s="62" t="s">
        <v>238</v>
      </c>
      <c r="C500" s="20">
        <v>19.48</v>
      </c>
      <c r="D500" s="21" t="s">
        <v>98</v>
      </c>
      <c r="E500" s="19">
        <v>0</v>
      </c>
      <c r="F500" s="19">
        <v>0</v>
      </c>
      <c r="G500" s="19">
        <f>ROUND(C500*E500,)</f>
        <v>0</v>
      </c>
      <c r="H500" s="19">
        <f>ROUND(C500*F500,)</f>
        <v>0</v>
      </c>
    </row>
    <row r="501" spans="1:8">
      <c r="A501" s="61"/>
      <c r="B501" s="62"/>
      <c r="D501" s="21"/>
    </row>
    <row r="502" spans="1:8">
      <c r="A502" s="23">
        <f>MAX($A$463:A501)+1</f>
        <v>14</v>
      </c>
      <c r="B502" s="62" t="s">
        <v>242</v>
      </c>
      <c r="D502" s="21"/>
    </row>
    <row r="503" spans="1:8" ht="63.75">
      <c r="A503" s="21"/>
      <c r="B503" s="62" t="s">
        <v>247</v>
      </c>
      <c r="C503" s="20">
        <v>44.47</v>
      </c>
      <c r="D503" s="21" t="s">
        <v>98</v>
      </c>
      <c r="E503" s="19">
        <v>0</v>
      </c>
      <c r="F503" s="19">
        <v>0</v>
      </c>
      <c r="G503" s="19">
        <f>ROUND(C503*E503,)</f>
        <v>0</v>
      </c>
      <c r="H503" s="19">
        <f>ROUND(C503*F503,)</f>
        <v>0</v>
      </c>
    </row>
    <row r="504" spans="1:8">
      <c r="A504" s="21"/>
      <c r="B504" s="62"/>
      <c r="D504" s="21"/>
    </row>
    <row r="505" spans="1:8">
      <c r="A505" s="23">
        <f>MAX($A$463:A504)+1</f>
        <v>15</v>
      </c>
      <c r="B505" s="62" t="s">
        <v>243</v>
      </c>
      <c r="D505" s="21"/>
    </row>
    <row r="506" spans="1:8" ht="63.75">
      <c r="A506" s="21"/>
      <c r="B506" s="62" t="s">
        <v>246</v>
      </c>
      <c r="C506" s="20">
        <v>37.200000000000003</v>
      </c>
      <c r="D506" s="21" t="s">
        <v>98</v>
      </c>
      <c r="E506" s="19">
        <v>0</v>
      </c>
      <c r="F506" s="19">
        <v>0</v>
      </c>
      <c r="G506" s="19">
        <f>ROUND(C506*E506,)</f>
        <v>0</v>
      </c>
      <c r="H506" s="19">
        <f>ROUND(C506*F506,)</f>
        <v>0</v>
      </c>
    </row>
    <row r="507" spans="1:8">
      <c r="A507" s="21"/>
      <c r="B507" s="62"/>
      <c r="D507" s="21"/>
    </row>
    <row r="508" spans="1:8">
      <c r="A508" s="23">
        <f>MAX($A$463:A507)+1</f>
        <v>16</v>
      </c>
      <c r="B508" s="62" t="s">
        <v>244</v>
      </c>
      <c r="D508" s="21"/>
    </row>
    <row r="509" spans="1:8" ht="63.75">
      <c r="A509" s="21"/>
      <c r="B509" s="62" t="s">
        <v>245</v>
      </c>
      <c r="C509" s="20">
        <v>18.850000000000001</v>
      </c>
      <c r="D509" s="21" t="s">
        <v>98</v>
      </c>
      <c r="E509" s="19">
        <v>0</v>
      </c>
      <c r="F509" s="19">
        <v>0</v>
      </c>
      <c r="G509" s="19">
        <f>ROUND(C509*E509,)</f>
        <v>0</v>
      </c>
      <c r="H509" s="19">
        <f>ROUND(C509*F509,)</f>
        <v>0</v>
      </c>
    </row>
    <row r="510" spans="1:8">
      <c r="B510" s="47"/>
      <c r="C510" s="46"/>
      <c r="D510" s="46"/>
      <c r="E510" s="29"/>
      <c r="F510" s="29"/>
      <c r="G510" s="29"/>
      <c r="H510" s="29"/>
    </row>
    <row r="512" spans="1:8">
      <c r="B512" s="48" t="str">
        <f>Munkanem_43</f>
        <v>43. Bádogozás</v>
      </c>
      <c r="G512" s="22">
        <f>SUM(G463:G511)</f>
        <v>0</v>
      </c>
      <c r="H512" s="22">
        <f>SUM(H463:H511)</f>
        <v>0</v>
      </c>
    </row>
    <row r="514" spans="1:8">
      <c r="F514" s="38" t="s">
        <v>41</v>
      </c>
      <c r="G514" s="78">
        <f>G512+H512</f>
        <v>0</v>
      </c>
      <c r="H514" s="78"/>
    </row>
    <row r="516" spans="1:8">
      <c r="B516" s="48" t="str">
        <f>$B$52</f>
        <v>44. Asztalosszerkezetek elhelyezése</v>
      </c>
    </row>
    <row r="518" spans="1:8">
      <c r="A518" s="23">
        <v>1</v>
      </c>
      <c r="B518" s="62" t="s">
        <v>302</v>
      </c>
    </row>
    <row r="519" spans="1:8" ht="89.25">
      <c r="B519" s="62" t="s">
        <v>303</v>
      </c>
      <c r="C519" s="64">
        <v>3</v>
      </c>
      <c r="D519" s="65" t="s">
        <v>61</v>
      </c>
      <c r="E519" s="19">
        <v>0</v>
      </c>
      <c r="F519" s="19">
        <v>0</v>
      </c>
      <c r="G519" s="19">
        <f>ROUND(C519*E519,)</f>
        <v>0</v>
      </c>
      <c r="H519" s="19">
        <f>ROUND(C519*F519,)</f>
        <v>0</v>
      </c>
    </row>
    <row r="521" spans="1:8">
      <c r="A521" s="23">
        <f>MAX($A$518:A520)+1</f>
        <v>2</v>
      </c>
      <c r="B521" s="30" t="s">
        <v>222</v>
      </c>
    </row>
    <row r="522" spans="1:8" ht="76.5">
      <c r="B522" s="30" t="s">
        <v>349</v>
      </c>
      <c r="C522" s="64">
        <v>1</v>
      </c>
      <c r="D522" s="65" t="s">
        <v>61</v>
      </c>
      <c r="E522" s="19">
        <v>0</v>
      </c>
      <c r="F522" s="19">
        <v>0</v>
      </c>
      <c r="G522" s="19">
        <f>ROUND(C522*E522,)</f>
        <v>0</v>
      </c>
      <c r="H522" s="19">
        <f>ROUND(C522*F522,)</f>
        <v>0</v>
      </c>
    </row>
    <row r="524" spans="1:8" s="40" customFormat="1">
      <c r="A524" s="23">
        <f>MAX($A$518:A523)+1</f>
        <v>3</v>
      </c>
      <c r="B524" s="63" t="s">
        <v>221</v>
      </c>
      <c r="C524" s="64"/>
      <c r="D524" s="65"/>
      <c r="E524" s="19"/>
      <c r="F524" s="19"/>
      <c r="G524" s="19"/>
      <c r="H524" s="19"/>
    </row>
    <row r="525" spans="1:8" s="40" customFormat="1" ht="89.25">
      <c r="A525" s="68"/>
      <c r="B525" s="63" t="s">
        <v>350</v>
      </c>
      <c r="C525" s="64">
        <v>1</v>
      </c>
      <c r="D525" s="65" t="s">
        <v>61</v>
      </c>
      <c r="E525" s="19">
        <v>0</v>
      </c>
      <c r="F525" s="19">
        <v>0</v>
      </c>
      <c r="G525" s="19">
        <f>ROUND(C525*E525,)</f>
        <v>0</v>
      </c>
      <c r="H525" s="19">
        <f>ROUND(C525*F525,)</f>
        <v>0</v>
      </c>
    </row>
    <row r="526" spans="1:8">
      <c r="A526" s="61"/>
      <c r="B526" s="62"/>
      <c r="D526" s="21"/>
    </row>
    <row r="527" spans="1:8">
      <c r="A527" s="23">
        <f>MAX($A$518:A526)+1</f>
        <v>4</v>
      </c>
      <c r="B527" s="62" t="s">
        <v>220</v>
      </c>
      <c r="D527" s="21"/>
    </row>
    <row r="528" spans="1:8" ht="127.5" customHeight="1">
      <c r="A528" s="61"/>
      <c r="B528" s="62" t="s">
        <v>314</v>
      </c>
      <c r="C528" s="64"/>
      <c r="D528" s="65"/>
    </row>
    <row r="529" spans="1:8">
      <c r="A529" s="61"/>
      <c r="B529" s="62"/>
      <c r="C529" s="64"/>
      <c r="D529" s="65"/>
    </row>
    <row r="530" spans="1:8">
      <c r="A530" s="61"/>
      <c r="B530" s="62" t="s">
        <v>348</v>
      </c>
      <c r="C530" s="64">
        <v>1</v>
      </c>
      <c r="D530" s="65" t="s">
        <v>61</v>
      </c>
      <c r="E530" s="19">
        <v>0</v>
      </c>
      <c r="F530" s="19">
        <v>0</v>
      </c>
      <c r="G530" s="19">
        <f>ROUND(C530*E530,)</f>
        <v>0</v>
      </c>
      <c r="H530" s="19">
        <f>ROUND(C530*F530,)</f>
        <v>0</v>
      </c>
    </row>
    <row r="531" spans="1:8">
      <c r="A531" s="61"/>
      <c r="B531" s="62"/>
      <c r="D531" s="21"/>
    </row>
    <row r="532" spans="1:8">
      <c r="A532" s="23">
        <f>MAX($A$518:A531)+1</f>
        <v>5</v>
      </c>
      <c r="B532" s="62" t="s">
        <v>220</v>
      </c>
      <c r="D532" s="21"/>
    </row>
    <row r="533" spans="1:8" ht="114.75" customHeight="1">
      <c r="A533" s="61"/>
      <c r="B533" s="62" t="s">
        <v>351</v>
      </c>
      <c r="C533" s="64"/>
      <c r="D533" s="65"/>
    </row>
    <row r="534" spans="1:8">
      <c r="A534" s="61"/>
      <c r="B534" s="62"/>
      <c r="C534" s="64"/>
      <c r="D534" s="65"/>
    </row>
    <row r="535" spans="1:8">
      <c r="A535" s="61"/>
      <c r="B535" s="62" t="s">
        <v>352</v>
      </c>
      <c r="C535" s="64">
        <v>1</v>
      </c>
      <c r="D535" s="65" t="s">
        <v>61</v>
      </c>
      <c r="E535" s="19">
        <v>0</v>
      </c>
      <c r="F535" s="19">
        <v>0</v>
      </c>
      <c r="G535" s="19">
        <f>ROUND(C535*E535,)</f>
        <v>0</v>
      </c>
      <c r="H535" s="19">
        <f>ROUND(C535*F535,)</f>
        <v>0</v>
      </c>
    </row>
    <row r="536" spans="1:8">
      <c r="A536" s="61"/>
      <c r="B536" s="62"/>
      <c r="D536" s="21"/>
    </row>
    <row r="537" spans="1:8">
      <c r="A537" s="23">
        <f>MAX($A$518:A536)+1</f>
        <v>6</v>
      </c>
      <c r="B537" s="62" t="s">
        <v>220</v>
      </c>
      <c r="D537" s="21"/>
    </row>
    <row r="538" spans="1:8" ht="140.25">
      <c r="A538" s="61"/>
      <c r="B538" s="62" t="s">
        <v>317</v>
      </c>
      <c r="C538" s="64"/>
      <c r="D538" s="65"/>
    </row>
    <row r="540" spans="1:8">
      <c r="A540" s="61"/>
      <c r="B540" s="62" t="s">
        <v>353</v>
      </c>
      <c r="C540" s="64">
        <v>12</v>
      </c>
      <c r="D540" s="65" t="s">
        <v>61</v>
      </c>
      <c r="E540" s="19">
        <v>0</v>
      </c>
      <c r="F540" s="19">
        <v>0</v>
      </c>
      <c r="G540" s="19">
        <f>ROUND(C540*E540,)</f>
        <v>0</v>
      </c>
      <c r="H540" s="19">
        <f>ROUND(C540*F540,)</f>
        <v>0</v>
      </c>
    </row>
    <row r="541" spans="1:8" s="40" customFormat="1">
      <c r="A541" s="23"/>
      <c r="B541" s="47"/>
      <c r="C541" s="46"/>
      <c r="D541" s="46"/>
      <c r="E541" s="29"/>
      <c r="F541" s="29"/>
      <c r="G541" s="29"/>
      <c r="H541" s="29"/>
    </row>
    <row r="543" spans="1:8" s="40" customFormat="1">
      <c r="A543" s="23"/>
      <c r="B543" s="48" t="str">
        <f>Munkanem_44</f>
        <v>44. Asztalosszerkezetek elhelyezése</v>
      </c>
      <c r="C543" s="20"/>
      <c r="D543" s="20"/>
      <c r="E543" s="19"/>
      <c r="F543" s="19"/>
      <c r="G543" s="22">
        <f>SUM(G518:G542)</f>
        <v>0</v>
      </c>
      <c r="H543" s="22">
        <f>SUM(H518:H542)</f>
        <v>0</v>
      </c>
    </row>
    <row r="545" spans="1:8" s="40" customFormat="1">
      <c r="A545" s="23"/>
      <c r="B545" s="30"/>
      <c r="C545" s="20"/>
      <c r="D545" s="20"/>
      <c r="E545" s="19"/>
      <c r="F545" s="38" t="s">
        <v>41</v>
      </c>
      <c r="G545" s="78">
        <f>G543+H543</f>
        <v>0</v>
      </c>
      <c r="H545" s="78"/>
    </row>
    <row r="547" spans="1:8" s="40" customFormat="1">
      <c r="A547" s="23"/>
      <c r="B547" s="48" t="str">
        <f>$B$54</f>
        <v>45. Lakatosszerkezetek elhelyezése</v>
      </c>
      <c r="C547" s="20"/>
      <c r="D547" s="20"/>
      <c r="E547" s="19"/>
      <c r="F547" s="19"/>
      <c r="G547" s="19"/>
      <c r="H547" s="19"/>
    </row>
    <row r="549" spans="1:8">
      <c r="A549" s="23">
        <v>1</v>
      </c>
      <c r="B549" s="62" t="s">
        <v>234</v>
      </c>
      <c r="D549" s="21"/>
    </row>
    <row r="550" spans="1:8" ht="127.5">
      <c r="A550" s="61"/>
      <c r="B550" s="62" t="s">
        <v>354</v>
      </c>
      <c r="C550" s="64">
        <v>12</v>
      </c>
      <c r="D550" s="65" t="s">
        <v>61</v>
      </c>
      <c r="E550" s="19">
        <v>0</v>
      </c>
      <c r="F550" s="19">
        <v>0</v>
      </c>
      <c r="G550" s="19">
        <f>ROUND(C550*E550,)</f>
        <v>0</v>
      </c>
      <c r="H550" s="19">
        <f>ROUND(C550*F550,)</f>
        <v>0</v>
      </c>
    </row>
    <row r="551" spans="1:8">
      <c r="A551" s="61"/>
      <c r="B551" s="62"/>
      <c r="D551" s="21"/>
    </row>
    <row r="552" spans="1:8">
      <c r="A552" s="23">
        <f>MAX($A$549:A551)+1</f>
        <v>2</v>
      </c>
      <c r="B552" s="62" t="s">
        <v>234</v>
      </c>
      <c r="D552" s="21"/>
    </row>
    <row r="553" spans="1:8" ht="127.5">
      <c r="A553" s="61"/>
      <c r="B553" s="62" t="s">
        <v>355</v>
      </c>
      <c r="C553" s="64">
        <v>1</v>
      </c>
      <c r="D553" s="65" t="s">
        <v>61</v>
      </c>
      <c r="E553" s="19">
        <v>0</v>
      </c>
      <c r="F553" s="19">
        <v>0</v>
      </c>
      <c r="G553" s="19">
        <f>ROUND(C553*E553,)</f>
        <v>0</v>
      </c>
      <c r="H553" s="19">
        <f>ROUND(C553*F553,)</f>
        <v>0</v>
      </c>
    </row>
    <row r="554" spans="1:8">
      <c r="A554" s="61"/>
      <c r="B554" s="62"/>
      <c r="D554" s="21"/>
    </row>
    <row r="555" spans="1:8">
      <c r="A555" s="23">
        <f>MAX($A$549:A554)+1</f>
        <v>3</v>
      </c>
      <c r="B555" s="62" t="s">
        <v>234</v>
      </c>
      <c r="D555" s="21"/>
    </row>
    <row r="556" spans="1:8" ht="63.75">
      <c r="A556" s="61"/>
      <c r="B556" s="62" t="s">
        <v>356</v>
      </c>
      <c r="C556" s="64">
        <v>2</v>
      </c>
      <c r="D556" s="65" t="s">
        <v>61</v>
      </c>
      <c r="E556" s="19">
        <v>0</v>
      </c>
      <c r="F556" s="19">
        <v>0</v>
      </c>
      <c r="G556" s="19">
        <f>ROUND(C556*E556,)</f>
        <v>0</v>
      </c>
      <c r="H556" s="19">
        <f>ROUND(C556*F556,)</f>
        <v>0</v>
      </c>
    </row>
    <row r="557" spans="1:8">
      <c r="B557" s="47"/>
      <c r="C557" s="46"/>
      <c r="D557" s="46"/>
      <c r="E557" s="29"/>
      <c r="F557" s="29"/>
      <c r="G557" s="29"/>
      <c r="H557" s="29"/>
    </row>
    <row r="559" spans="1:8">
      <c r="B559" s="48" t="str">
        <f>Munkanem_45</f>
        <v>45. Lakatosszerkezetek elhelyezése</v>
      </c>
      <c r="G559" s="22">
        <f>SUM(G549:G558)</f>
        <v>0</v>
      </c>
      <c r="H559" s="22">
        <f>SUM(H549:H558)</f>
        <v>0</v>
      </c>
    </row>
    <row r="561" spans="1:8">
      <c r="F561" s="38" t="s">
        <v>41</v>
      </c>
      <c r="G561" s="78">
        <f>G559+H559</f>
        <v>0</v>
      </c>
      <c r="H561" s="78"/>
    </row>
    <row r="563" spans="1:8">
      <c r="B563" s="48" t="str">
        <f>$B$56</f>
        <v>47. Felületképzés</v>
      </c>
    </row>
    <row r="565" spans="1:8">
      <c r="A565" s="61">
        <v>1</v>
      </c>
      <c r="B565" s="62" t="s">
        <v>136</v>
      </c>
      <c r="D565" s="21"/>
    </row>
    <row r="566" spans="1:8" ht="38.25">
      <c r="A566" s="61"/>
      <c r="B566" s="62" t="s">
        <v>137</v>
      </c>
      <c r="C566" s="20">
        <v>753.13</v>
      </c>
      <c r="D566" s="21" t="s">
        <v>3</v>
      </c>
      <c r="E566" s="19">
        <v>0</v>
      </c>
      <c r="F566" s="19">
        <v>0</v>
      </c>
      <c r="G566" s="19">
        <f>ROUND(C566*E566,)</f>
        <v>0</v>
      </c>
      <c r="H566" s="19">
        <f>ROUND(C566*F566,)</f>
        <v>0</v>
      </c>
    </row>
    <row r="568" spans="1:8">
      <c r="A568" s="23">
        <f>MAX($A$565:A567)+1</f>
        <v>2</v>
      </c>
      <c r="B568" s="62" t="s">
        <v>138</v>
      </c>
      <c r="D568" s="21"/>
    </row>
    <row r="569" spans="1:8" ht="63.75">
      <c r="A569" s="21"/>
      <c r="B569" s="63" t="s">
        <v>262</v>
      </c>
      <c r="C569" s="20">
        <v>75.31</v>
      </c>
      <c r="D569" s="21" t="s">
        <v>3</v>
      </c>
      <c r="E569" s="19">
        <v>0</v>
      </c>
      <c r="F569" s="19">
        <v>0</v>
      </c>
      <c r="G569" s="19">
        <f>ROUND(C569*E569,)</f>
        <v>0</v>
      </c>
      <c r="H569" s="19">
        <f>ROUND(C569*F569,)</f>
        <v>0</v>
      </c>
    </row>
    <row r="570" spans="1:8">
      <c r="A570" s="61"/>
      <c r="B570" s="62"/>
      <c r="D570" s="21"/>
    </row>
    <row r="571" spans="1:8">
      <c r="A571" s="23">
        <f>MAX($A$565:A570)+1</f>
        <v>3</v>
      </c>
      <c r="B571" s="63" t="s">
        <v>214</v>
      </c>
      <c r="D571" s="21"/>
    </row>
    <row r="572" spans="1:8" ht="63.75" customHeight="1">
      <c r="A572" s="21"/>
      <c r="B572" s="62" t="s">
        <v>215</v>
      </c>
      <c r="C572" s="20">
        <v>20.03</v>
      </c>
      <c r="D572" s="21" t="s">
        <v>3</v>
      </c>
      <c r="E572" s="19">
        <v>0</v>
      </c>
      <c r="F572" s="19">
        <v>0</v>
      </c>
      <c r="G572" s="19">
        <f>ROUND(C572*E572,)</f>
        <v>0</v>
      </c>
      <c r="H572" s="19">
        <f>ROUND(C572*F572,)</f>
        <v>0</v>
      </c>
    </row>
    <row r="573" spans="1:8">
      <c r="A573" s="61"/>
      <c r="B573" s="62"/>
      <c r="D573" s="21"/>
    </row>
    <row r="574" spans="1:8">
      <c r="A574" s="23">
        <f>MAX($A$565:A573)+1</f>
        <v>4</v>
      </c>
      <c r="B574" s="62" t="s">
        <v>278</v>
      </c>
      <c r="D574" s="21"/>
    </row>
    <row r="575" spans="1:8" ht="38.25">
      <c r="A575" s="21"/>
      <c r="B575" s="63" t="s">
        <v>279</v>
      </c>
      <c r="C575" s="20">
        <v>2</v>
      </c>
      <c r="D575" s="21" t="s">
        <v>3</v>
      </c>
      <c r="E575" s="19">
        <v>0</v>
      </c>
      <c r="F575" s="19">
        <v>0</v>
      </c>
      <c r="G575" s="19">
        <f>ROUND(C575*E575,)</f>
        <v>0</v>
      </c>
      <c r="H575" s="19">
        <f>ROUND(C575*F575,)</f>
        <v>0</v>
      </c>
    </row>
    <row r="576" spans="1:8">
      <c r="A576" s="61"/>
      <c r="B576" s="62"/>
      <c r="D576" s="21"/>
    </row>
    <row r="577" spans="1:8">
      <c r="A577" s="23">
        <f>MAX($A$565:A576)+1</f>
        <v>5</v>
      </c>
      <c r="B577" s="62" t="s">
        <v>145</v>
      </c>
      <c r="D577" s="21"/>
    </row>
    <row r="578" spans="1:8" ht="38.25">
      <c r="A578" s="21"/>
      <c r="B578" s="62" t="s">
        <v>357</v>
      </c>
      <c r="C578" s="20">
        <v>4</v>
      </c>
      <c r="D578" s="21" t="s">
        <v>3</v>
      </c>
      <c r="E578" s="19">
        <v>0</v>
      </c>
      <c r="F578" s="19">
        <v>0</v>
      </c>
      <c r="G578" s="19">
        <f>ROUND(C578*E578,)</f>
        <v>0</v>
      </c>
      <c r="H578" s="19">
        <f>ROUND(C578*F578,)</f>
        <v>0</v>
      </c>
    </row>
    <row r="579" spans="1:8">
      <c r="A579" s="21"/>
      <c r="B579" s="63"/>
      <c r="D579" s="21"/>
    </row>
    <row r="580" spans="1:8">
      <c r="A580" s="23">
        <f>MAX($A$565:A579)+1</f>
        <v>6</v>
      </c>
      <c r="B580" s="63" t="s">
        <v>141</v>
      </c>
      <c r="D580" s="21"/>
    </row>
    <row r="581" spans="1:8" ht="38.25">
      <c r="A581" s="21"/>
      <c r="B581" s="63" t="s">
        <v>365</v>
      </c>
      <c r="C581" s="20">
        <v>38.630000000000003</v>
      </c>
      <c r="D581" s="21" t="s">
        <v>3</v>
      </c>
      <c r="E581" s="19">
        <v>0</v>
      </c>
      <c r="F581" s="19">
        <v>0</v>
      </c>
      <c r="G581" s="19">
        <f>ROUND(C581*E581,)</f>
        <v>0</v>
      </c>
      <c r="H581" s="19">
        <f>ROUND(C581*F581,)</f>
        <v>0</v>
      </c>
    </row>
    <row r="582" spans="1:8">
      <c r="A582" s="61"/>
      <c r="B582" s="62"/>
      <c r="D582" s="21"/>
    </row>
    <row r="583" spans="1:8">
      <c r="A583" s="23">
        <f>MAX($A$565:A582)+1</f>
        <v>7</v>
      </c>
      <c r="B583" s="63" t="s">
        <v>216</v>
      </c>
      <c r="D583" s="21"/>
    </row>
    <row r="584" spans="1:8" ht="51">
      <c r="A584" s="21"/>
      <c r="B584" s="62" t="s">
        <v>217</v>
      </c>
      <c r="C584" s="20">
        <v>20.03</v>
      </c>
      <c r="D584" s="21" t="s">
        <v>3</v>
      </c>
      <c r="E584" s="19">
        <v>0</v>
      </c>
      <c r="F584" s="19">
        <v>0</v>
      </c>
      <c r="G584" s="19">
        <f>ROUND(C584*E584,)</f>
        <v>0</v>
      </c>
      <c r="H584" s="19">
        <f>ROUND(C584*F584,)</f>
        <v>0</v>
      </c>
    </row>
    <row r="586" spans="1:8">
      <c r="A586" s="23">
        <f>MAX($A$565:A585)+1</f>
        <v>8</v>
      </c>
      <c r="B586" s="62" t="s">
        <v>269</v>
      </c>
      <c r="D586" s="21"/>
    </row>
    <row r="587" spans="1:8" ht="51">
      <c r="A587" s="21"/>
      <c r="B587" s="62" t="s">
        <v>268</v>
      </c>
      <c r="C587" s="20">
        <v>753.13</v>
      </c>
      <c r="D587" s="21" t="s">
        <v>3</v>
      </c>
      <c r="E587" s="19">
        <v>0</v>
      </c>
      <c r="F587" s="19">
        <v>0</v>
      </c>
      <c r="G587" s="19">
        <f>ROUND(C587*E587,)</f>
        <v>0</v>
      </c>
      <c r="H587" s="19">
        <f>ROUND(C587*F587,)</f>
        <v>0</v>
      </c>
    </row>
    <row r="588" spans="1:8">
      <c r="A588" s="61"/>
      <c r="B588" s="62"/>
      <c r="D588" s="21"/>
    </row>
    <row r="589" spans="1:8">
      <c r="A589" s="23">
        <f>MAX($A$565:A588)+1</f>
        <v>9</v>
      </c>
      <c r="B589" s="62" t="s">
        <v>218</v>
      </c>
      <c r="D589" s="21"/>
    </row>
    <row r="590" spans="1:8" ht="51" customHeight="1">
      <c r="A590" s="21"/>
      <c r="B590" s="62" t="s">
        <v>219</v>
      </c>
      <c r="C590" s="20">
        <v>20.03</v>
      </c>
      <c r="D590" s="21" t="s">
        <v>3</v>
      </c>
      <c r="E590" s="19">
        <v>0</v>
      </c>
      <c r="F590" s="19">
        <v>0</v>
      </c>
      <c r="G590" s="19">
        <f>ROUND(C590*E590,)</f>
        <v>0</v>
      </c>
      <c r="H590" s="19">
        <f>ROUND(C590*F590,)</f>
        <v>0</v>
      </c>
    </row>
    <row r="591" spans="1:8">
      <c r="A591" s="61"/>
      <c r="B591" s="62"/>
      <c r="D591" s="21"/>
    </row>
    <row r="592" spans="1:8">
      <c r="A592" s="23">
        <f>MAX($A$565:A591)+1</f>
        <v>10</v>
      </c>
      <c r="B592" s="62" t="s">
        <v>282</v>
      </c>
      <c r="D592" s="21"/>
    </row>
    <row r="593" spans="1:8" ht="25.5">
      <c r="A593" s="21"/>
      <c r="B593" s="62" t="s">
        <v>283</v>
      </c>
      <c r="C593" s="20">
        <v>12</v>
      </c>
      <c r="D593" s="21" t="s">
        <v>250</v>
      </c>
      <c r="E593" s="19">
        <v>0</v>
      </c>
      <c r="F593" s="19">
        <v>0</v>
      </c>
      <c r="G593" s="19">
        <f>ROUND(C593*E593,)</f>
        <v>0</v>
      </c>
      <c r="H593" s="19">
        <f>ROUND(C593*F593,)</f>
        <v>0</v>
      </c>
    </row>
    <row r="595" spans="1:8">
      <c r="A595" s="23">
        <f>MAX($A$565:A594)+1</f>
        <v>11</v>
      </c>
      <c r="B595" s="30" t="s">
        <v>264</v>
      </c>
    </row>
    <row r="596" spans="1:8" ht="51">
      <c r="B596" s="30" t="s">
        <v>263</v>
      </c>
      <c r="C596" s="20">
        <v>338.89</v>
      </c>
      <c r="D596" s="20" t="s">
        <v>3</v>
      </c>
      <c r="E596" s="19">
        <v>0</v>
      </c>
      <c r="F596" s="19">
        <v>0</v>
      </c>
      <c r="G596" s="19">
        <f>ROUND(C596*E596,)</f>
        <v>0</v>
      </c>
      <c r="H596" s="19">
        <f>ROUND(C596*F596,)</f>
        <v>0</v>
      </c>
    </row>
    <row r="597" spans="1:8">
      <c r="A597" s="61"/>
      <c r="B597" s="62"/>
      <c r="D597" s="21"/>
    </row>
    <row r="598" spans="1:8">
      <c r="A598" s="23">
        <f>MAX($A$565:A597)+1</f>
        <v>12</v>
      </c>
      <c r="B598" s="62" t="s">
        <v>139</v>
      </c>
      <c r="D598" s="21"/>
    </row>
    <row r="599" spans="1:8" ht="38.25">
      <c r="A599" s="61"/>
      <c r="B599" s="62" t="s">
        <v>224</v>
      </c>
      <c r="C599" s="20">
        <v>87.44</v>
      </c>
      <c r="D599" s="21" t="s">
        <v>3</v>
      </c>
      <c r="E599" s="19">
        <v>0</v>
      </c>
      <c r="F599" s="19">
        <v>0</v>
      </c>
      <c r="G599" s="19">
        <f>ROUND(C599*E599,)</f>
        <v>0</v>
      </c>
      <c r="H599" s="19">
        <f>ROUND(C599*F599,)</f>
        <v>0</v>
      </c>
    </row>
    <row r="600" spans="1:8">
      <c r="A600" s="61"/>
      <c r="B600" s="62"/>
      <c r="D600" s="21"/>
    </row>
    <row r="601" spans="1:8">
      <c r="A601" s="23">
        <f>MAX($A$565:A600)+1</f>
        <v>13</v>
      </c>
      <c r="B601" s="62" t="s">
        <v>140</v>
      </c>
      <c r="D601" s="21"/>
    </row>
    <row r="602" spans="1:8" ht="38.25">
      <c r="A602" s="21"/>
      <c r="B602" s="62" t="s">
        <v>225</v>
      </c>
      <c r="C602" s="20">
        <v>87.44</v>
      </c>
      <c r="D602" s="21" t="s">
        <v>3</v>
      </c>
      <c r="E602" s="19">
        <v>0</v>
      </c>
      <c r="F602" s="19">
        <v>0</v>
      </c>
      <c r="G602" s="19">
        <f>ROUND(C602*E602,)</f>
        <v>0</v>
      </c>
      <c r="H602" s="19">
        <f>ROUND(C602*F602,)</f>
        <v>0</v>
      </c>
    </row>
    <row r="603" spans="1:8">
      <c r="A603" s="61"/>
      <c r="B603" s="62"/>
      <c r="D603" s="21"/>
    </row>
    <row r="604" spans="1:8">
      <c r="A604" s="23">
        <f>MAX($A$565:A603)+1</f>
        <v>14</v>
      </c>
      <c r="B604" s="62" t="s">
        <v>280</v>
      </c>
      <c r="D604" s="21"/>
    </row>
    <row r="605" spans="1:8" ht="51">
      <c r="A605" s="21"/>
      <c r="B605" s="63" t="s">
        <v>281</v>
      </c>
      <c r="C605" s="20">
        <v>2</v>
      </c>
      <c r="D605" s="21" t="s">
        <v>3</v>
      </c>
      <c r="E605" s="19">
        <v>0</v>
      </c>
      <c r="F605" s="19">
        <v>0</v>
      </c>
      <c r="G605" s="19">
        <f>ROUND(C605*E605,)</f>
        <v>0</v>
      </c>
      <c r="H605" s="19">
        <f>ROUND(C605*F605,)</f>
        <v>0</v>
      </c>
    </row>
    <row r="606" spans="1:8">
      <c r="A606" s="61"/>
      <c r="B606" s="62"/>
      <c r="D606" s="21"/>
    </row>
    <row r="607" spans="1:8">
      <c r="A607" s="23">
        <f>MAX($A$565:A606)+1</f>
        <v>15</v>
      </c>
      <c r="B607" s="62" t="s">
        <v>146</v>
      </c>
      <c r="D607" s="21"/>
    </row>
    <row r="608" spans="1:8" ht="51" customHeight="1">
      <c r="A608" s="21"/>
      <c r="B608" s="62" t="s">
        <v>358</v>
      </c>
      <c r="C608" s="20">
        <v>4</v>
      </c>
      <c r="D608" s="21" t="s">
        <v>3</v>
      </c>
      <c r="E608" s="19">
        <v>0</v>
      </c>
      <c r="F608" s="19">
        <v>0</v>
      </c>
      <c r="G608" s="19">
        <f>ROUND(C608*E608,)</f>
        <v>0</v>
      </c>
      <c r="H608" s="19">
        <f>ROUND(C608*F608,)</f>
        <v>0</v>
      </c>
    </row>
    <row r="609" spans="1:8">
      <c r="B609" s="47"/>
      <c r="C609" s="46"/>
      <c r="D609" s="46"/>
      <c r="E609" s="29"/>
      <c r="F609" s="29"/>
      <c r="G609" s="29"/>
      <c r="H609" s="29"/>
    </row>
    <row r="611" spans="1:8">
      <c r="B611" s="48" t="str">
        <f>Munkanem_47</f>
        <v>47. Felületképzés</v>
      </c>
      <c r="G611" s="22">
        <f>SUM(G565:G610)</f>
        <v>0</v>
      </c>
      <c r="H611" s="22">
        <f>SUM(H565:H610)</f>
        <v>0</v>
      </c>
    </row>
    <row r="613" spans="1:8">
      <c r="F613" s="38" t="s">
        <v>41</v>
      </c>
      <c r="G613" s="78">
        <f>G611+H611</f>
        <v>0</v>
      </c>
      <c r="H613" s="78"/>
    </row>
    <row r="615" spans="1:8">
      <c r="B615" s="48" t="str">
        <f>$B$58</f>
        <v>48. Szigetelés</v>
      </c>
    </row>
    <row r="617" spans="1:8">
      <c r="A617" s="61">
        <v>1</v>
      </c>
      <c r="B617" s="62" t="s">
        <v>154</v>
      </c>
      <c r="D617" s="21"/>
    </row>
    <row r="618" spans="1:8" ht="63.75">
      <c r="A618" s="61"/>
      <c r="B618" s="62" t="s">
        <v>155</v>
      </c>
      <c r="C618" s="20">
        <v>23.77</v>
      </c>
      <c r="D618" s="21" t="s">
        <v>3</v>
      </c>
      <c r="E618" s="19">
        <v>0</v>
      </c>
      <c r="F618" s="19">
        <v>0</v>
      </c>
      <c r="G618" s="19">
        <f>ROUND(C618*E618,)</f>
        <v>0</v>
      </c>
      <c r="H618" s="19">
        <f>ROUND(C618*F618,)</f>
        <v>0</v>
      </c>
    </row>
    <row r="619" spans="1:8">
      <c r="A619" s="61"/>
      <c r="B619" s="62"/>
      <c r="D619" s="21"/>
    </row>
    <row r="620" spans="1:8">
      <c r="A620" s="23">
        <f>MAX($A$617:A619)+1</f>
        <v>2</v>
      </c>
      <c r="B620" s="62" t="s">
        <v>156</v>
      </c>
      <c r="D620" s="21"/>
    </row>
    <row r="621" spans="1:8" ht="89.25">
      <c r="A621" s="21"/>
      <c r="B621" s="62" t="s">
        <v>157</v>
      </c>
      <c r="C621" s="20">
        <v>23.77</v>
      </c>
      <c r="D621" s="21" t="s">
        <v>3</v>
      </c>
      <c r="E621" s="19">
        <v>0</v>
      </c>
      <c r="F621" s="19">
        <v>0</v>
      </c>
      <c r="G621" s="19">
        <f>ROUND(C621*E621,)</f>
        <v>0</v>
      </c>
      <c r="H621" s="19">
        <f>ROUND(C621*F621,)</f>
        <v>0</v>
      </c>
    </row>
    <row r="622" spans="1:8">
      <c r="A622" s="61"/>
      <c r="B622" s="62"/>
      <c r="D622" s="21"/>
    </row>
    <row r="623" spans="1:8">
      <c r="A623" s="23">
        <f>MAX($A$617:A622)+1</f>
        <v>3</v>
      </c>
      <c r="B623" s="62" t="s">
        <v>199</v>
      </c>
      <c r="D623" s="21"/>
    </row>
    <row r="624" spans="1:8" ht="51">
      <c r="A624" s="61"/>
      <c r="B624" s="62" t="s">
        <v>198</v>
      </c>
      <c r="C624" s="20">
        <v>30.45</v>
      </c>
      <c r="D624" s="21" t="s">
        <v>3</v>
      </c>
      <c r="E624" s="19">
        <v>0</v>
      </c>
      <c r="F624" s="19">
        <v>0</v>
      </c>
      <c r="G624" s="19">
        <f>ROUND(C624*E624,)</f>
        <v>0</v>
      </c>
      <c r="H624" s="19">
        <f>ROUND(C624*F624,)</f>
        <v>0</v>
      </c>
    </row>
    <row r="625" spans="1:8">
      <c r="A625" s="61"/>
      <c r="B625" s="62"/>
      <c r="D625" s="21"/>
    </row>
    <row r="626" spans="1:8">
      <c r="A626" s="23">
        <f>MAX($A$617:A625)+1</f>
        <v>4</v>
      </c>
      <c r="B626" s="62" t="s">
        <v>185</v>
      </c>
      <c r="C626" s="64"/>
      <c r="D626" s="21"/>
    </row>
    <row r="627" spans="1:8" ht="76.5">
      <c r="A627" s="61"/>
      <c r="B627" s="62" t="s">
        <v>184</v>
      </c>
      <c r="C627" s="20">
        <v>1.78</v>
      </c>
      <c r="D627" s="21" t="s">
        <v>3</v>
      </c>
      <c r="E627" s="19">
        <v>0</v>
      </c>
      <c r="F627" s="19">
        <v>0</v>
      </c>
      <c r="G627" s="19">
        <f>ROUND(C627*E627,)</f>
        <v>0</v>
      </c>
      <c r="H627" s="19">
        <f>ROUND(C627*F627,)</f>
        <v>0</v>
      </c>
    </row>
    <row r="628" spans="1:8">
      <c r="A628" s="61"/>
      <c r="B628" s="62"/>
      <c r="D628" s="21"/>
      <c r="F628" s="66"/>
    </row>
    <row r="629" spans="1:8">
      <c r="A629" s="23">
        <f>MAX($A$617:A628)+1</f>
        <v>5</v>
      </c>
      <c r="B629" s="62" t="s">
        <v>159</v>
      </c>
      <c r="C629" s="64"/>
      <c r="D629" s="21"/>
    </row>
    <row r="630" spans="1:8" ht="51">
      <c r="A630" s="61"/>
      <c r="B630" s="62" t="s">
        <v>158</v>
      </c>
      <c r="C630" s="20">
        <v>18.559999999999999</v>
      </c>
      <c r="D630" s="21" t="s">
        <v>3</v>
      </c>
      <c r="E630" s="19">
        <v>0</v>
      </c>
      <c r="F630" s="19">
        <v>0</v>
      </c>
      <c r="G630" s="19">
        <f>ROUND(C630*E630,)</f>
        <v>0</v>
      </c>
      <c r="H630" s="19">
        <f>ROUND(C630*F630,)</f>
        <v>0</v>
      </c>
    </row>
    <row r="631" spans="1:8">
      <c r="A631" s="61"/>
      <c r="B631" s="62"/>
      <c r="D631" s="21"/>
    </row>
    <row r="632" spans="1:8">
      <c r="A632" s="23">
        <f>MAX($A$617:A631)+1</f>
        <v>6</v>
      </c>
      <c r="B632" s="62" t="s">
        <v>360</v>
      </c>
      <c r="D632" s="21"/>
    </row>
    <row r="633" spans="1:8" ht="51">
      <c r="A633" s="61"/>
      <c r="B633" s="62" t="s">
        <v>359</v>
      </c>
      <c r="C633" s="20">
        <v>7.12</v>
      </c>
      <c r="D633" s="21" t="s">
        <v>3</v>
      </c>
      <c r="E633" s="19">
        <v>0</v>
      </c>
      <c r="F633" s="19">
        <v>0</v>
      </c>
      <c r="G633" s="19">
        <f>ROUND(C633*E633,)</f>
        <v>0</v>
      </c>
      <c r="H633" s="19">
        <f>ROUND(C633*F633,)</f>
        <v>0</v>
      </c>
    </row>
    <row r="634" spans="1:8">
      <c r="A634" s="61"/>
      <c r="B634" s="62"/>
      <c r="D634" s="21"/>
    </row>
    <row r="635" spans="1:8">
      <c r="A635" s="23">
        <f>MAX($A$617:A634)+1</f>
        <v>7</v>
      </c>
      <c r="B635" s="62" t="s">
        <v>160</v>
      </c>
      <c r="D635" s="21"/>
    </row>
    <row r="636" spans="1:8" ht="63.75">
      <c r="A636" s="61"/>
      <c r="B636" s="30" t="s">
        <v>161</v>
      </c>
      <c r="C636" s="20">
        <v>18.559999999999999</v>
      </c>
      <c r="D636" s="21" t="s">
        <v>3</v>
      </c>
      <c r="E636" s="19">
        <v>0</v>
      </c>
      <c r="F636" s="19">
        <v>0</v>
      </c>
      <c r="G636" s="19">
        <f>ROUND(C636*E636,)</f>
        <v>0</v>
      </c>
      <c r="H636" s="19">
        <f>ROUND(C636*F636,)</f>
        <v>0</v>
      </c>
    </row>
    <row r="637" spans="1:8">
      <c r="A637" s="61"/>
      <c r="B637" s="62"/>
      <c r="D637" s="21"/>
    </row>
    <row r="638" spans="1:8">
      <c r="A638" s="23">
        <f>MAX($A$617:A637)+1</f>
        <v>8</v>
      </c>
      <c r="B638" s="62" t="s">
        <v>304</v>
      </c>
      <c r="D638" s="21"/>
    </row>
    <row r="639" spans="1:8" ht="89.25">
      <c r="A639" s="61"/>
      <c r="B639" s="62" t="s">
        <v>305</v>
      </c>
      <c r="C639" s="20">
        <v>6.85</v>
      </c>
      <c r="D639" s="21" t="s">
        <v>3</v>
      </c>
      <c r="E639" s="19">
        <v>0</v>
      </c>
      <c r="F639" s="19">
        <v>0</v>
      </c>
      <c r="G639" s="19">
        <f>ROUND(C639*E639,)</f>
        <v>0</v>
      </c>
      <c r="H639" s="19">
        <f>ROUND(C639*F639,)</f>
        <v>0</v>
      </c>
    </row>
    <row r="640" spans="1:8">
      <c r="A640" s="61"/>
      <c r="B640" s="62"/>
      <c r="D640" s="21"/>
    </row>
    <row r="641" spans="1:8">
      <c r="A641" s="23">
        <f>MAX($A$617:A640)+1</f>
        <v>9</v>
      </c>
      <c r="B641" s="62" t="s">
        <v>306</v>
      </c>
      <c r="D641" s="21"/>
    </row>
    <row r="642" spans="1:8" ht="89.25">
      <c r="A642" s="61"/>
      <c r="B642" s="62" t="s">
        <v>307</v>
      </c>
      <c r="C642" s="20">
        <v>1.8</v>
      </c>
      <c r="D642" s="21" t="s">
        <v>3</v>
      </c>
      <c r="E642" s="19">
        <v>0</v>
      </c>
      <c r="F642" s="19">
        <v>0</v>
      </c>
      <c r="G642" s="19">
        <f>ROUND(C642*E642,)</f>
        <v>0</v>
      </c>
      <c r="H642" s="19">
        <f>ROUND(C642*F642,)</f>
        <v>0</v>
      </c>
    </row>
    <row r="643" spans="1:8">
      <c r="A643" s="61"/>
      <c r="B643" s="62"/>
      <c r="D643" s="21"/>
    </row>
    <row r="644" spans="1:8">
      <c r="A644" s="23">
        <f>MAX($A$617:A643)+1</f>
        <v>10</v>
      </c>
      <c r="B644" s="62" t="s">
        <v>308</v>
      </c>
      <c r="D644" s="21"/>
    </row>
    <row r="645" spans="1:8" ht="76.5">
      <c r="A645" s="61"/>
      <c r="B645" s="62" t="s">
        <v>309</v>
      </c>
      <c r="C645" s="20">
        <v>4.8499999999999996</v>
      </c>
      <c r="D645" s="21" t="s">
        <v>98</v>
      </c>
      <c r="E645" s="19">
        <v>0</v>
      </c>
      <c r="F645" s="19">
        <v>0</v>
      </c>
      <c r="G645" s="19">
        <f>ROUND(C645*E645,)</f>
        <v>0</v>
      </c>
      <c r="H645" s="19">
        <f>ROUND(C645*F645,)</f>
        <v>0</v>
      </c>
    </row>
    <row r="646" spans="1:8" s="40" customFormat="1">
      <c r="A646" s="23"/>
      <c r="B646" s="47"/>
      <c r="C646" s="46"/>
      <c r="D646" s="46"/>
      <c r="E646" s="29"/>
      <c r="F646" s="29"/>
      <c r="G646" s="29"/>
      <c r="H646" s="29"/>
    </row>
    <row r="648" spans="1:8" s="40" customFormat="1">
      <c r="A648" s="23"/>
      <c r="B648" s="48" t="str">
        <f>Munkanem_48</f>
        <v>48. Szigetelés</v>
      </c>
      <c r="C648" s="20"/>
      <c r="D648" s="20"/>
      <c r="E648" s="19"/>
      <c r="F648" s="19"/>
      <c r="G648" s="22">
        <f>SUM(G617:G647)</f>
        <v>0</v>
      </c>
      <c r="H648" s="22">
        <f>SUM(H617:H647)</f>
        <v>0</v>
      </c>
    </row>
    <row r="650" spans="1:8" s="40" customFormat="1">
      <c r="A650" s="23"/>
      <c r="B650" s="30"/>
      <c r="C650" s="20"/>
      <c r="D650" s="20"/>
      <c r="E650" s="19"/>
      <c r="F650" s="38" t="s">
        <v>41</v>
      </c>
      <c r="G650" s="78">
        <f>G648+H648</f>
        <v>0</v>
      </c>
      <c r="H650" s="78"/>
    </row>
    <row r="652" spans="1:8">
      <c r="B652" s="48" t="str">
        <f>$B$60</f>
        <v>50. Beépített berendezési tárgyak</v>
      </c>
    </row>
    <row r="654" spans="1:8">
      <c r="A654" s="70">
        <v>1</v>
      </c>
      <c r="B654" s="30" t="s">
        <v>372</v>
      </c>
    </row>
    <row r="655" spans="1:8" ht="63.75">
      <c r="B655" s="30" t="s">
        <v>373</v>
      </c>
      <c r="C655" s="20">
        <v>3</v>
      </c>
      <c r="D655" s="20" t="s">
        <v>61</v>
      </c>
      <c r="E655" s="19">
        <v>0</v>
      </c>
      <c r="F655" s="19">
        <v>0</v>
      </c>
      <c r="G655" s="19">
        <f>ROUND(C655*E655,)</f>
        <v>0</v>
      </c>
      <c r="H655" s="19">
        <f>ROUND(C655*F655,)</f>
        <v>0</v>
      </c>
    </row>
    <row r="657" spans="1:8">
      <c r="A657" s="70">
        <f>MAX($A$654:A656)+1</f>
        <v>2</v>
      </c>
      <c r="B657" s="30" t="s">
        <v>374</v>
      </c>
    </row>
    <row r="658" spans="1:8" ht="51">
      <c r="B658" s="30" t="s">
        <v>375</v>
      </c>
      <c r="C658" s="20">
        <v>5</v>
      </c>
      <c r="D658" s="20" t="s">
        <v>61</v>
      </c>
      <c r="E658" s="19">
        <v>0</v>
      </c>
      <c r="F658" s="19">
        <v>0</v>
      </c>
      <c r="G658" s="19">
        <f>ROUND(C658*E658,)</f>
        <v>0</v>
      </c>
      <c r="H658" s="19">
        <f>ROUND(C658*F658,)</f>
        <v>0</v>
      </c>
    </row>
    <row r="660" spans="1:8">
      <c r="A660" s="70">
        <f>MAX($A$654:A659)+1</f>
        <v>3</v>
      </c>
      <c r="B660" s="30" t="s">
        <v>376</v>
      </c>
    </row>
    <row r="661" spans="1:8" ht="38.25" customHeight="1">
      <c r="B661" s="30" t="s">
        <v>377</v>
      </c>
      <c r="C661" s="20">
        <v>4</v>
      </c>
      <c r="D661" s="20" t="s">
        <v>61</v>
      </c>
      <c r="E661" s="19">
        <v>0</v>
      </c>
      <c r="F661" s="19">
        <v>0</v>
      </c>
      <c r="G661" s="19">
        <f>ROUND(C661*E661,)</f>
        <v>0</v>
      </c>
      <c r="H661" s="19">
        <f>ROUND(C661*F661,)</f>
        <v>0</v>
      </c>
    </row>
    <row r="662" spans="1:8">
      <c r="B662" s="47"/>
      <c r="C662" s="46"/>
      <c r="D662" s="46"/>
      <c r="E662" s="29"/>
      <c r="F662" s="29"/>
      <c r="G662" s="29"/>
      <c r="H662" s="29"/>
    </row>
    <row r="664" spans="1:8">
      <c r="B664" s="48" t="str">
        <f>Munkanem_50</f>
        <v>50. Beépített berendezési tárgyak</v>
      </c>
      <c r="G664" s="22">
        <f>SUM(G654:G663)</f>
        <v>0</v>
      </c>
      <c r="H664" s="22">
        <f>SUM(H654:H663)</f>
        <v>0</v>
      </c>
    </row>
    <row r="666" spans="1:8">
      <c r="F666" s="38" t="s">
        <v>41</v>
      </c>
      <c r="G666" s="78">
        <f>G664+H664</f>
        <v>0</v>
      </c>
      <c r="H666" s="78"/>
    </row>
    <row r="668" spans="1:8">
      <c r="B668" s="48" t="str">
        <f>$B$62</f>
        <v>53. Közmű csatornaépítés</v>
      </c>
    </row>
    <row r="670" spans="1:8">
      <c r="A670" s="23">
        <v>1</v>
      </c>
      <c r="B670" s="30" t="s">
        <v>277</v>
      </c>
    </row>
    <row r="671" spans="1:8" ht="76.5">
      <c r="B671" s="30" t="s">
        <v>276</v>
      </c>
      <c r="C671" s="20">
        <v>10</v>
      </c>
      <c r="D671" s="20" t="s">
        <v>98</v>
      </c>
      <c r="E671" s="19">
        <v>0</v>
      </c>
      <c r="F671" s="19">
        <v>0</v>
      </c>
      <c r="G671" s="19">
        <f>ROUND(C671*E671,)</f>
        <v>0</v>
      </c>
      <c r="H671" s="19">
        <f>ROUND(C671*F671,)</f>
        <v>0</v>
      </c>
    </row>
    <row r="672" spans="1:8">
      <c r="B672" s="47"/>
      <c r="C672" s="46"/>
      <c r="D672" s="46"/>
      <c r="E672" s="29"/>
      <c r="F672" s="29"/>
      <c r="G672" s="29"/>
      <c r="H672" s="29"/>
    </row>
    <row r="674" spans="1:8">
      <c r="B674" s="48" t="str">
        <f>Munkanem_53</f>
        <v>53. Közmű csatornaépítés</v>
      </c>
      <c r="G674" s="22">
        <f>SUM(G670:G673)</f>
        <v>0</v>
      </c>
      <c r="H674" s="22">
        <f>SUM(H670:H673)</f>
        <v>0</v>
      </c>
    </row>
    <row r="676" spans="1:8">
      <c r="F676" s="38" t="s">
        <v>41</v>
      </c>
      <c r="G676" s="78">
        <f>G674+H674</f>
        <v>0</v>
      </c>
      <c r="H676" s="78"/>
    </row>
    <row r="678" spans="1:8" s="40" customFormat="1">
      <c r="A678" s="23"/>
      <c r="B678" s="48" t="str">
        <f>$B$64</f>
        <v>62. Kőburkolat készítése</v>
      </c>
      <c r="C678" s="20"/>
      <c r="D678" s="20"/>
      <c r="E678" s="19"/>
      <c r="F678" s="19"/>
      <c r="G678" s="19"/>
      <c r="H678" s="19"/>
    </row>
    <row r="680" spans="1:8" s="40" customFormat="1">
      <c r="A680" s="23">
        <v>1</v>
      </c>
      <c r="B680" s="30" t="s">
        <v>313</v>
      </c>
      <c r="C680" s="20"/>
      <c r="D680" s="20"/>
      <c r="E680" s="19"/>
      <c r="F680" s="19"/>
      <c r="G680" s="19"/>
      <c r="H680" s="19"/>
    </row>
    <row r="681" spans="1:8" s="40" customFormat="1" ht="25.5">
      <c r="A681" s="23"/>
      <c r="B681" s="30" t="s">
        <v>312</v>
      </c>
      <c r="C681" s="20">
        <v>3.22</v>
      </c>
      <c r="D681" s="20" t="s">
        <v>3</v>
      </c>
      <c r="E681" s="19">
        <v>0</v>
      </c>
      <c r="F681" s="19">
        <v>0</v>
      </c>
      <c r="G681" s="19">
        <f>ROUND(C681*E681,)</f>
        <v>0</v>
      </c>
      <c r="H681" s="19">
        <f>ROUND(C681*F681,)</f>
        <v>0</v>
      </c>
    </row>
    <row r="683" spans="1:8" s="40" customFormat="1">
      <c r="A683" s="23">
        <f>MAX($A$680:A682)+1</f>
        <v>2</v>
      </c>
      <c r="B683" s="30" t="s">
        <v>261</v>
      </c>
      <c r="C683" s="20"/>
      <c r="D683" s="20"/>
      <c r="E683" s="19"/>
      <c r="F683" s="19"/>
      <c r="G683" s="19"/>
      <c r="H683" s="19"/>
    </row>
    <row r="684" spans="1:8" s="40" customFormat="1" ht="38.25">
      <c r="A684" s="23"/>
      <c r="B684" s="30" t="s">
        <v>260</v>
      </c>
      <c r="C684" s="20">
        <v>48.18</v>
      </c>
      <c r="D684" s="20" t="s">
        <v>3</v>
      </c>
      <c r="E684" s="19">
        <v>0</v>
      </c>
      <c r="F684" s="19">
        <v>0</v>
      </c>
      <c r="G684" s="19">
        <f>ROUND(C684*E684,)</f>
        <v>0</v>
      </c>
      <c r="H684" s="19">
        <f>ROUND(C684*F684,)</f>
        <v>0</v>
      </c>
    </row>
    <row r="685" spans="1:8">
      <c r="B685" s="47"/>
      <c r="C685" s="46"/>
      <c r="D685" s="46"/>
      <c r="E685" s="29"/>
      <c r="F685" s="29"/>
      <c r="G685" s="29"/>
      <c r="H685" s="29"/>
    </row>
    <row r="687" spans="1:8">
      <c r="B687" s="48" t="str">
        <f>Munkanem_62</f>
        <v>62. Kőburkolat készítése</v>
      </c>
      <c r="G687" s="22">
        <f>SUM(G680:G686)</f>
        <v>0</v>
      </c>
      <c r="H687" s="22">
        <f>SUM(H680:H686)</f>
        <v>0</v>
      </c>
    </row>
    <row r="689" spans="1:8">
      <c r="F689" s="38" t="s">
        <v>41</v>
      </c>
      <c r="G689" s="78">
        <f>G687+H687</f>
        <v>0</v>
      </c>
      <c r="H689" s="78"/>
    </row>
    <row r="691" spans="1:8">
      <c r="B691" s="48" t="str">
        <f>$B$66</f>
        <v>88. Rögzítések, tömítések</v>
      </c>
    </row>
    <row r="693" spans="1:8">
      <c r="A693" s="61">
        <v>1</v>
      </c>
      <c r="B693" s="63" t="s">
        <v>187</v>
      </c>
      <c r="C693" s="64"/>
      <c r="D693" s="21"/>
    </row>
    <row r="694" spans="1:8" ht="51">
      <c r="A694" s="61"/>
      <c r="B694" s="63" t="s">
        <v>188</v>
      </c>
      <c r="C694" s="20">
        <v>24</v>
      </c>
      <c r="D694" s="21" t="s">
        <v>61</v>
      </c>
      <c r="E694" s="19">
        <v>0</v>
      </c>
      <c r="F694" s="19">
        <v>0</v>
      </c>
      <c r="G694" s="19">
        <f>ROUND(C694*E694,)</f>
        <v>0</v>
      </c>
      <c r="H694" s="19">
        <f>ROUND(C694*F694,)</f>
        <v>0</v>
      </c>
    </row>
    <row r="696" spans="1:8">
      <c r="A696" s="23">
        <f>MAX($A$693:A695)+1</f>
        <v>2</v>
      </c>
      <c r="B696" s="63" t="s">
        <v>187</v>
      </c>
      <c r="C696" s="64"/>
      <c r="D696" s="21"/>
    </row>
    <row r="697" spans="1:8" ht="51">
      <c r="B697" s="63" t="s">
        <v>265</v>
      </c>
      <c r="C697" s="20">
        <v>16</v>
      </c>
      <c r="D697" s="21" t="s">
        <v>61</v>
      </c>
      <c r="E697" s="19">
        <v>0</v>
      </c>
      <c r="F697" s="19">
        <v>0</v>
      </c>
      <c r="G697" s="19">
        <f>ROUND(C697*E697,)</f>
        <v>0</v>
      </c>
      <c r="H697" s="19">
        <f>ROUND(C697*F697,)</f>
        <v>0</v>
      </c>
    </row>
    <row r="698" spans="1:8" s="40" customFormat="1">
      <c r="A698" s="23"/>
      <c r="B698" s="47"/>
      <c r="C698" s="46"/>
      <c r="D698" s="46"/>
      <c r="E698" s="29"/>
      <c r="F698" s="29"/>
      <c r="G698" s="29"/>
      <c r="H698" s="29"/>
    </row>
    <row r="700" spans="1:8" s="40" customFormat="1">
      <c r="A700" s="23"/>
      <c r="B700" s="48" t="str">
        <f>Munkanem_88</f>
        <v>88. Rögzítések, tömítések</v>
      </c>
      <c r="C700" s="20"/>
      <c r="D700" s="20"/>
      <c r="E700" s="19"/>
      <c r="F700" s="19"/>
      <c r="G700" s="22">
        <f>SUM(G693:G699)</f>
        <v>0</v>
      </c>
      <c r="H700" s="22">
        <f>SUM(H693:H699)</f>
        <v>0</v>
      </c>
    </row>
    <row r="702" spans="1:8" s="40" customFormat="1">
      <c r="A702" s="23"/>
      <c r="B702" s="30"/>
      <c r="C702" s="20"/>
      <c r="D702" s="20"/>
      <c r="E702" s="19"/>
      <c r="F702" s="38" t="s">
        <v>41</v>
      </c>
      <c r="G702" s="78">
        <f>G700+H700</f>
        <v>0</v>
      </c>
      <c r="H702" s="78"/>
    </row>
    <row r="704" spans="1:8">
      <c r="B704" s="48" t="str">
        <f>$B$68</f>
        <v>90. Takarítási munkák</v>
      </c>
    </row>
    <row r="706" spans="1:8">
      <c r="A706" s="23">
        <v>1</v>
      </c>
      <c r="B706" s="30" t="s">
        <v>144</v>
      </c>
    </row>
    <row r="707" spans="1:8" ht="25.5">
      <c r="B707" s="30" t="s">
        <v>143</v>
      </c>
      <c r="C707" s="20">
        <v>226.53</v>
      </c>
      <c r="D707" s="20" t="s">
        <v>3</v>
      </c>
      <c r="E707" s="19">
        <v>0</v>
      </c>
      <c r="F707" s="19">
        <v>0</v>
      </c>
      <c r="G707" s="19">
        <f>ROUND(C707*E707,)</f>
        <v>0</v>
      </c>
      <c r="H707" s="19">
        <f>ROUND(C707*F707,)</f>
        <v>0</v>
      </c>
    </row>
    <row r="708" spans="1:8" s="40" customFormat="1">
      <c r="A708" s="23"/>
      <c r="B708" s="47"/>
      <c r="C708" s="46"/>
      <c r="D708" s="46"/>
      <c r="E708" s="29"/>
      <c r="F708" s="29"/>
      <c r="G708" s="29"/>
      <c r="H708" s="29"/>
    </row>
    <row r="710" spans="1:8" s="40" customFormat="1">
      <c r="A710" s="23"/>
      <c r="B710" s="48" t="str">
        <f>Munkanem_90</f>
        <v>90. Takarítási munkák</v>
      </c>
      <c r="C710" s="20"/>
      <c r="D710" s="20"/>
      <c r="E710" s="19"/>
      <c r="F710" s="19"/>
      <c r="G710" s="22">
        <f>SUM(G706:G709)</f>
        <v>0</v>
      </c>
      <c r="H710" s="22">
        <f>SUM(H706:H709)</f>
        <v>0</v>
      </c>
    </row>
    <row r="712" spans="1:8" s="40" customFormat="1">
      <c r="A712" s="23"/>
      <c r="B712" s="30"/>
      <c r="C712" s="20"/>
      <c r="D712" s="20"/>
      <c r="E712" s="19"/>
      <c r="F712" s="38" t="s">
        <v>41</v>
      </c>
      <c r="G712" s="78">
        <f>G710+H710</f>
        <v>0</v>
      </c>
      <c r="H712" s="78"/>
    </row>
  </sheetData>
  <mergeCells count="35">
    <mergeCell ref="G666:H666"/>
    <mergeCell ref="G676:H676"/>
    <mergeCell ref="G689:H689"/>
    <mergeCell ref="G388:H388"/>
    <mergeCell ref="G422:H422"/>
    <mergeCell ref="G459:H459"/>
    <mergeCell ref="G650:H650"/>
    <mergeCell ref="G514:H514"/>
    <mergeCell ref="G545:H545"/>
    <mergeCell ref="G561:H561"/>
    <mergeCell ref="G613:H613"/>
    <mergeCell ref="G332:H332"/>
    <mergeCell ref="G118:H118"/>
    <mergeCell ref="G173:H173"/>
    <mergeCell ref="G183:H183"/>
    <mergeCell ref="G199:H199"/>
    <mergeCell ref="G236:H236"/>
    <mergeCell ref="G249:H249"/>
    <mergeCell ref="G271:H271"/>
    <mergeCell ref="G712:H712"/>
    <mergeCell ref="G375:H375"/>
    <mergeCell ref="A8:H8"/>
    <mergeCell ref="A10:H10"/>
    <mergeCell ref="A11:H11"/>
    <mergeCell ref="A12:H12"/>
    <mergeCell ref="A14:H14"/>
    <mergeCell ref="A16:H16"/>
    <mergeCell ref="G73:H73"/>
    <mergeCell ref="A82:H82"/>
    <mergeCell ref="A84:H84"/>
    <mergeCell ref="A85:H85"/>
    <mergeCell ref="A86:H86"/>
    <mergeCell ref="A88:H88"/>
    <mergeCell ref="A90:H90"/>
    <mergeCell ref="G702:H702"/>
  </mergeCells>
  <hyperlinks>
    <hyperlink ref="B44" location="Munkanem_39" display="39. Szárazépítés"/>
    <hyperlink ref="B46" location="Munkanem_41" display="41. Tetőfedés"/>
    <hyperlink ref="B48" location="Munkanem_42" display="42. Aljzatkészítés, hideg- és melegburkolatok készítése"/>
    <hyperlink ref="B50" location="Munkanem_43" display="43. Bádogozás"/>
    <hyperlink ref="B52" location="Munkanem_44" display="44. Asztalosszerkezetek elhelyezése"/>
    <hyperlink ref="B54" location="Munkanem_45" display="45. Lakatosszerkezetek elhelyezése"/>
    <hyperlink ref="B56" location="Munkanem_47" display="47. Felületképzés"/>
    <hyperlink ref="B58" location="Munkanem_48" display="48. Szigetelés"/>
    <hyperlink ref="B26" location="Munkanem_15" display="15. Zsaluzás és állványozás"/>
    <hyperlink ref="B28" location="Munkanem_21" display="21. Irtás, föld és sziklamunka"/>
    <hyperlink ref="B34" location="Munkanem_31" display="31. Helyszíni beton és vasbeton munka"/>
    <hyperlink ref="B36" location="Munkanem_32" display="32. Előregyártott épületszerkezeti elem elhelyezése és szerelése"/>
    <hyperlink ref="B38" location="Munkanem_33" display="33. Falazás és egyéb kőművesmunkák"/>
    <hyperlink ref="B40" location="Munkanem_35" display="35. Ácsmunka"/>
    <hyperlink ref="B42" location="Munkanem_36" display="36. Vakolás és rabicolás"/>
    <hyperlink ref="B32" location="Munkanem_23" display="23. Síkalapozás"/>
    <hyperlink ref="B30" location="Munkanem_22" display="22. Szivárgó építés, alagcsövezés"/>
    <hyperlink ref="B60" location="Munkanem_50" display="50. Beépített berendezési tárgyak"/>
    <hyperlink ref="B64" location="Munkanem_62" display="62. Kőburkolat készítése"/>
    <hyperlink ref="B62" location="Építészet!Munkanem_53" display="53. Közmű csatornaépítés"/>
    <hyperlink ref="B66" location="Minta_Építészet!Munkanem_88" display="88. Rögzítések, tömítések"/>
    <hyperlink ref="B68" location="Építészet!Munkanem_90" display="90. Takarítási 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9" manualBreakCount="19">
    <brk id="74" max="7" man="1"/>
    <brk id="119" max="7" man="1"/>
    <brk id="154" max="7" man="1"/>
    <brk id="192" max="7" man="1"/>
    <brk id="226" max="7" man="1"/>
    <brk id="258" max="7" man="1"/>
    <brk id="295" max="7" man="1"/>
    <brk id="333" max="7" man="1"/>
    <brk id="362" max="7" man="1"/>
    <brk id="397" max="7" man="1"/>
    <brk id="431" max="7" man="1"/>
    <brk id="468" max="7" man="1"/>
    <brk id="495" max="7" man="1"/>
    <brk id="523" max="7" man="1"/>
    <brk id="546" max="7" man="1"/>
    <brk id="573" max="7" man="1"/>
    <brk id="606" max="7" man="1"/>
    <brk id="634" max="7" man="1"/>
    <brk id="666"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3</vt:i4>
      </vt:variant>
      <vt:variant>
        <vt:lpstr>Névvel ellátott tartományok</vt:lpstr>
      </vt:variant>
      <vt:variant>
        <vt:i4>26</vt:i4>
      </vt:variant>
    </vt:vector>
  </HeadingPairs>
  <TitlesOfParts>
    <vt:vector size="29" baseType="lpstr">
      <vt:lpstr>Főösszesítő</vt:lpstr>
      <vt:lpstr>Statika</vt:lpstr>
      <vt:lpstr>Építészet</vt:lpstr>
      <vt:lpstr>Építészet!Munkanem_15</vt:lpstr>
      <vt:lpstr>Építészet!Munkanem_21</vt:lpstr>
      <vt:lpstr>Építészet!Munkanem_22</vt:lpstr>
      <vt:lpstr>Építészet!Munkanem_23</vt:lpstr>
      <vt:lpstr>Építészet!Munkanem_31</vt:lpstr>
      <vt:lpstr>Építészet!Munkanem_32</vt:lpstr>
      <vt:lpstr>Építészet!Munkanem_33</vt:lpstr>
      <vt:lpstr>Építészet!Munkanem_35</vt:lpstr>
      <vt:lpstr>Statika!Munkanem_35</vt:lpstr>
      <vt:lpstr>Építészet!Munkanem_36</vt:lpstr>
      <vt:lpstr>Építészet!Munkanem_39</vt:lpstr>
      <vt:lpstr>Építészet!Munkanem_41</vt:lpstr>
      <vt:lpstr>Építészet!Munkanem_42</vt:lpstr>
      <vt:lpstr>Építészet!Munkanem_43</vt:lpstr>
      <vt:lpstr>Építészet!Munkanem_44</vt:lpstr>
      <vt:lpstr>Építészet!Munkanem_45</vt:lpstr>
      <vt:lpstr>Építészet!Munkanem_47</vt:lpstr>
      <vt:lpstr>Építészet!Munkanem_48</vt:lpstr>
      <vt:lpstr>Építészet!Munkanem_50</vt:lpstr>
      <vt:lpstr>Építészet!Munkanem_53</vt:lpstr>
      <vt:lpstr>Építészet!Munkanem_62</vt:lpstr>
      <vt:lpstr>Építészet!Munkanem_88</vt:lpstr>
      <vt:lpstr>Építészet!Munkanem_90</vt:lpstr>
      <vt:lpstr>Építészet!Nyomtatási_terület</vt:lpstr>
      <vt:lpstr>Főösszesítő!Nyomtatási_terület</vt:lpstr>
      <vt:lpstr>Statika!Nyomtatási_terület</vt:lpstr>
    </vt:vector>
  </TitlesOfParts>
  <Company>Archi-Modul Kft.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Schneider József</dc:creator>
  <cp:lastModifiedBy>Szilágyi Viktória</cp:lastModifiedBy>
  <cp:lastPrinted>2014-12-13T14:17:21Z</cp:lastPrinted>
  <dcterms:created xsi:type="dcterms:W3CDTF">2004-01-05T08:44:34Z</dcterms:created>
  <dcterms:modified xsi:type="dcterms:W3CDTF">2016-10-11T08:49:06Z</dcterms:modified>
</cp:coreProperties>
</file>