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1295" windowHeight="6495" activeTab="1"/>
  </bookViews>
  <sheets>
    <sheet name="Főösszesítő" sheetId="1" r:id="rId1"/>
    <sheet name="Statika" sheetId="54" r:id="rId2"/>
    <sheet name="Építészet" sheetId="50" r:id="rId3"/>
  </sheets>
  <definedNames>
    <definedName name="Munkanem_15" localSheetId="2">Építészet!$B$99</definedName>
    <definedName name="Munkanem_21" localSheetId="2">Építészet!$B$112</definedName>
    <definedName name="Munkanem_22" localSheetId="2">Építészet!$B$146</definedName>
    <definedName name="Munkanem_31" localSheetId="2">Építészet!$B$156</definedName>
    <definedName name="Munkanem_32" localSheetId="2">Építészet!$B$193</definedName>
    <definedName name="Munkanem_33" localSheetId="2">Építészet!$B$203</definedName>
    <definedName name="Munkanem_33" localSheetId="1">Statika!$B$61</definedName>
    <definedName name="Munkanem_35" localSheetId="2">Építészet!$B$225</definedName>
    <definedName name="Munkanem_35" localSheetId="1">Statika!$B$71</definedName>
    <definedName name="Munkanem_36" localSheetId="2">Építészet!$B$280</definedName>
    <definedName name="Munkanem_37" localSheetId="2">Építészet!$B$320</definedName>
    <definedName name="Munkanem_39" localSheetId="2">Építészet!$B$333</definedName>
    <definedName name="Munkanem_41" localSheetId="2">Építészet!$B$346</definedName>
    <definedName name="Munkanem_42" localSheetId="2">Építészet!$B$380</definedName>
    <definedName name="Munkanem_43" localSheetId="2">Építészet!$B$423</definedName>
    <definedName name="Munkanem_44" localSheetId="2">Építészet!$B$460</definedName>
    <definedName name="Munkanem_45" localSheetId="2">Építészet!$B$501</definedName>
    <definedName name="Munkanem_47" localSheetId="2">Építészet!$B$534</definedName>
    <definedName name="Munkanem_48" localSheetId="2">Építészet!$B$580</definedName>
    <definedName name="Munkanem_50" localSheetId="2">Építészet!$B$611</definedName>
    <definedName name="Munkanem_53" localSheetId="2">Építészet!$B$627</definedName>
    <definedName name="Munkanem_62" localSheetId="2">Építészet!$B$637</definedName>
    <definedName name="Munkanem_90" localSheetId="2">Építészet!$B$650</definedName>
    <definedName name="_xlnm.Print_Area" localSheetId="2">Építészet!$A$1:$H$659</definedName>
    <definedName name="_xlnm.Print_Area" localSheetId="0">Főösszesítő!$A$1:$I$54</definedName>
    <definedName name="_xlnm.Print_Area" localSheetId="1">Statika!$A$1:$H$85</definedName>
  </definedNames>
  <calcPr calcId="125725"/>
</workbook>
</file>

<file path=xl/calcChain.xml><?xml version="1.0" encoding="utf-8"?>
<calcChain xmlns="http://schemas.openxmlformats.org/spreadsheetml/2006/main">
  <c r="H620" i="50"/>
  <c r="G620"/>
  <c r="H617"/>
  <c r="G617"/>
  <c r="H614"/>
  <c r="G614"/>
  <c r="A619" l="1"/>
  <c r="G367" l="1"/>
  <c r="H367"/>
  <c r="H80" i="54" l="1"/>
  <c r="G80"/>
  <c r="H270" i="50"/>
  <c r="G270" l="1"/>
  <c r="G267"/>
  <c r="H267"/>
  <c r="H518" l="1"/>
  <c r="H513"/>
  <c r="G494"/>
  <c r="H492"/>
  <c r="G463"/>
  <c r="H520" l="1"/>
  <c r="G520"/>
  <c r="H524"/>
  <c r="G524"/>
  <c r="H522"/>
  <c r="G522"/>
  <c r="G518"/>
  <c r="G513"/>
  <c r="H494"/>
  <c r="G492"/>
  <c r="G480"/>
  <c r="H480"/>
  <c r="H473"/>
  <c r="G473"/>
  <c r="H463"/>
  <c r="H383" l="1"/>
  <c r="G383"/>
  <c r="H349"/>
  <c r="G349"/>
  <c r="G102"/>
  <c r="H102"/>
  <c r="H206"/>
  <c r="G206"/>
  <c r="H159"/>
  <c r="G159"/>
  <c r="H115" l="1"/>
  <c r="G115"/>
  <c r="G228"/>
  <c r="H228"/>
  <c r="A616" l="1"/>
  <c r="H478" l="1"/>
  <c r="G478" l="1"/>
  <c r="H527" l="1"/>
  <c r="G527" l="1"/>
  <c r="G218"/>
  <c r="H218"/>
  <c r="H215"/>
  <c r="G215"/>
  <c r="H186" l="1"/>
  <c r="G186"/>
  <c r="H416"/>
  <c r="G416"/>
  <c r="H252" l="1"/>
  <c r="G252"/>
  <c r="G435" l="1"/>
  <c r="H435"/>
  <c r="G292" l="1"/>
  <c r="H292"/>
  <c r="H77" i="54" l="1"/>
  <c r="G77" l="1"/>
  <c r="H589" i="50" l="1"/>
  <c r="G589"/>
  <c r="G504" l="1"/>
  <c r="H504"/>
  <c r="A285" l="1"/>
  <c r="G286" l="1"/>
  <c r="H286"/>
  <c r="A642"/>
  <c r="H643" l="1"/>
  <c r="G643"/>
  <c r="G601" l="1"/>
  <c r="G604"/>
  <c r="H604"/>
  <c r="H601"/>
  <c r="H598" l="1"/>
  <c r="G598"/>
  <c r="H438" l="1"/>
  <c r="G438"/>
  <c r="A325" l="1"/>
  <c r="H398" l="1"/>
  <c r="G453"/>
  <c r="H453"/>
  <c r="G398"/>
  <c r="G401"/>
  <c r="H401"/>
  <c r="G373"/>
  <c r="G326"/>
  <c r="G323"/>
  <c r="H373"/>
  <c r="H174"/>
  <c r="G174"/>
  <c r="H326"/>
  <c r="H323"/>
  <c r="G389" l="1"/>
  <c r="H389"/>
  <c r="H162" l="1"/>
  <c r="G162"/>
  <c r="G358" l="1"/>
  <c r="G361"/>
  <c r="H361"/>
  <c r="H358"/>
  <c r="G558" l="1"/>
  <c r="H558"/>
  <c r="A76" i="54" l="1"/>
  <c r="A506" i="50" l="1"/>
  <c r="H510"/>
  <c r="G510"/>
  <c r="H507"/>
  <c r="G507"/>
  <c r="A288"/>
  <c r="A291" s="1"/>
  <c r="A465" l="1"/>
  <c r="A468" s="1"/>
  <c r="A475" s="1"/>
  <c r="A509"/>
  <c r="H450"/>
  <c r="H298"/>
  <c r="H283"/>
  <c r="G450"/>
  <c r="G289"/>
  <c r="G283"/>
  <c r="G298"/>
  <c r="H289"/>
  <c r="H466"/>
  <c r="G466"/>
  <c r="H487"/>
  <c r="G487"/>
  <c r="H485"/>
  <c r="G485"/>
  <c r="H471"/>
  <c r="G471"/>
  <c r="A512" l="1"/>
  <c r="A515" s="1"/>
  <c r="A526" s="1"/>
  <c r="A482"/>
  <c r="A489" l="1"/>
  <c r="A294"/>
  <c r="A338"/>
  <c r="A297" l="1"/>
  <c r="A300" s="1"/>
  <c r="G555"/>
  <c r="H555"/>
  <c r="G549"/>
  <c r="H549"/>
  <c r="H543"/>
  <c r="G543"/>
  <c r="G336"/>
  <c r="G237"/>
  <c r="H339"/>
  <c r="H336"/>
  <c r="G339"/>
  <c r="H237"/>
  <c r="H212"/>
  <c r="G212"/>
  <c r="G196"/>
  <c r="G209"/>
  <c r="H196"/>
  <c r="H209"/>
  <c r="A585" l="1"/>
  <c r="A385"/>
  <c r="A303"/>
  <c r="G392"/>
  <c r="G395"/>
  <c r="H395"/>
  <c r="H392"/>
  <c r="H386"/>
  <c r="G386"/>
  <c r="G586"/>
  <c r="G168"/>
  <c r="G595"/>
  <c r="G592"/>
  <c r="H168"/>
  <c r="H595"/>
  <c r="H592"/>
  <c r="H586"/>
  <c r="G583"/>
  <c r="H583"/>
  <c r="G295" l="1"/>
  <c r="H295"/>
  <c r="A588"/>
  <c r="A388"/>
  <c r="A306"/>
  <c r="A309" s="1"/>
  <c r="H304" l="1"/>
  <c r="G304"/>
  <c r="G301"/>
  <c r="H301"/>
  <c r="A591"/>
  <c r="A391"/>
  <c r="A208" l="1"/>
  <c r="A211" s="1"/>
  <c r="A312"/>
  <c r="A394"/>
  <c r="A397" s="1"/>
  <c r="A214" l="1"/>
  <c r="A217" s="1"/>
  <c r="A594"/>
  <c r="A597" s="1"/>
  <c r="A600" s="1"/>
  <c r="A603" s="1"/>
  <c r="A400"/>
  <c r="A403" l="1"/>
  <c r="A406" s="1"/>
  <c r="A409" l="1"/>
  <c r="A412" s="1"/>
  <c r="A415" s="1"/>
  <c r="B650" l="1"/>
  <c r="B656" s="1"/>
  <c r="A539"/>
  <c r="H573" l="1"/>
  <c r="G570"/>
  <c r="A542"/>
  <c r="H653"/>
  <c r="H656" s="1"/>
  <c r="H66" s="1"/>
  <c r="H567"/>
  <c r="G653"/>
  <c r="G656" s="1"/>
  <c r="G567"/>
  <c r="G564"/>
  <c r="H564"/>
  <c r="G552"/>
  <c r="H552"/>
  <c r="G540"/>
  <c r="H540"/>
  <c r="H537"/>
  <c r="G537"/>
  <c r="G573" l="1"/>
  <c r="H570"/>
  <c r="G658"/>
  <c r="G66"/>
  <c r="A428"/>
  <c r="A351"/>
  <c r="A545" l="1"/>
  <c r="G444"/>
  <c r="A431"/>
  <c r="A434" s="1"/>
  <c r="A354"/>
  <c r="H429"/>
  <c r="H447"/>
  <c r="H432"/>
  <c r="H413"/>
  <c r="G561"/>
  <c r="G413"/>
  <c r="G407"/>
  <c r="H561"/>
  <c r="H407"/>
  <c r="H404"/>
  <c r="G404"/>
  <c r="H355"/>
  <c r="H364"/>
  <c r="H313"/>
  <c r="G429"/>
  <c r="G447"/>
  <c r="G432"/>
  <c r="G364"/>
  <c r="G355"/>
  <c r="G352"/>
  <c r="H352"/>
  <c r="G313"/>
  <c r="G261"/>
  <c r="H261"/>
  <c r="A437" l="1"/>
  <c r="A548"/>
  <c r="A551" s="1"/>
  <c r="A357"/>
  <c r="A360" s="1"/>
  <c r="H444"/>
  <c r="A554" l="1"/>
  <c r="A557" s="1"/>
  <c r="A560" s="1"/>
  <c r="G310"/>
  <c r="H310"/>
  <c r="G307"/>
  <c r="H307"/>
  <c r="G273"/>
  <c r="H273"/>
  <c r="A230"/>
  <c r="A161" l="1"/>
  <c r="A440"/>
  <c r="A563"/>
  <c r="A566" s="1"/>
  <c r="A569" s="1"/>
  <c r="A572" s="1"/>
  <c r="A363"/>
  <c r="A233"/>
  <c r="G258"/>
  <c r="H264"/>
  <c r="G264"/>
  <c r="H249"/>
  <c r="G246"/>
  <c r="H258"/>
  <c r="G249"/>
  <c r="H246"/>
  <c r="H243"/>
  <c r="G243"/>
  <c r="G177"/>
  <c r="G240"/>
  <c r="G234"/>
  <c r="H240"/>
  <c r="H234"/>
  <c r="G183"/>
  <c r="H177"/>
  <c r="H183"/>
  <c r="G180"/>
  <c r="G165"/>
  <c r="H165"/>
  <c r="G133"/>
  <c r="H171"/>
  <c r="G171"/>
  <c r="G139"/>
  <c r="H139"/>
  <c r="G127"/>
  <c r="G136"/>
  <c r="H136"/>
  <c r="H133"/>
  <c r="G130"/>
  <c r="G121"/>
  <c r="G118"/>
  <c r="H130"/>
  <c r="H121"/>
  <c r="H127"/>
  <c r="H124"/>
  <c r="H118"/>
  <c r="G124"/>
  <c r="G105"/>
  <c r="H105"/>
  <c r="A443" l="1"/>
  <c r="A366"/>
  <c r="A369" s="1"/>
  <c r="A372" s="1"/>
  <c r="G189"/>
  <c r="H546"/>
  <c r="G546"/>
  <c r="A164"/>
  <c r="A117"/>
  <c r="A446" l="1"/>
  <c r="A449" s="1"/>
  <c r="G231"/>
  <c r="H231"/>
  <c r="H426"/>
  <c r="G426"/>
  <c r="H255"/>
  <c r="G255"/>
  <c r="H370"/>
  <c r="G370"/>
  <c r="B71" i="54"/>
  <c r="B83" s="1"/>
  <c r="B61"/>
  <c r="B67" s="1"/>
  <c r="A50"/>
  <c r="A14"/>
  <c r="A48" s="1"/>
  <c r="A12"/>
  <c r="A46" s="1"/>
  <c r="A11"/>
  <c r="A45" s="1"/>
  <c r="A10"/>
  <c r="A44" s="1"/>
  <c r="A2"/>
  <c r="A36" s="1"/>
  <c r="H1"/>
  <c r="H35" s="1"/>
  <c r="A1"/>
  <c r="A35" s="1"/>
  <c r="A236" i="50" l="1"/>
  <c r="A452"/>
  <c r="H441"/>
  <c r="G441"/>
  <c r="A120"/>
  <c r="G26" i="54"/>
  <c r="G74"/>
  <c r="G83" s="1"/>
  <c r="G28" s="1"/>
  <c r="H26"/>
  <c r="H74"/>
  <c r="H83" s="1"/>
  <c r="H28" s="1"/>
  <c r="H1" i="50"/>
  <c r="H73" s="1"/>
  <c r="A239" l="1"/>
  <c r="A167"/>
  <c r="A170" s="1"/>
  <c r="A173" s="1"/>
  <c r="A242"/>
  <c r="A245" s="1"/>
  <c r="A248" s="1"/>
  <c r="G85" i="54"/>
  <c r="H31"/>
  <c r="I27" i="1" s="1"/>
  <c r="A1" i="50"/>
  <c r="A73" s="1"/>
  <c r="A251" l="1"/>
  <c r="A176"/>
  <c r="A179" s="1"/>
  <c r="A182" s="1"/>
  <c r="A185" s="1"/>
  <c r="A123"/>
  <c r="G31" i="54"/>
  <c r="G33" s="1"/>
  <c r="A254" i="50" l="1"/>
  <c r="A257" s="1"/>
  <c r="A260" s="1"/>
  <c r="H180"/>
  <c r="A126"/>
  <c r="A129" s="1"/>
  <c r="H27" i="1"/>
  <c r="H640" i="50"/>
  <c r="G640"/>
  <c r="H630"/>
  <c r="G630"/>
  <c r="H149"/>
  <c r="G149"/>
  <c r="B637"/>
  <c r="B646" s="1"/>
  <c r="B627"/>
  <c r="B633" s="1"/>
  <c r="B611"/>
  <c r="B623" s="1"/>
  <c r="B580"/>
  <c r="B607" s="1"/>
  <c r="B534"/>
  <c r="B576" s="1"/>
  <c r="B501"/>
  <c r="B530" s="1"/>
  <c r="B460"/>
  <c r="B497" s="1"/>
  <c r="B423"/>
  <c r="B456" s="1"/>
  <c r="B380"/>
  <c r="B419" s="1"/>
  <c r="B346"/>
  <c r="B376" s="1"/>
  <c r="B333"/>
  <c r="B342" s="1"/>
  <c r="B320"/>
  <c r="B329" s="1"/>
  <c r="B280"/>
  <c r="B316" s="1"/>
  <c r="B225"/>
  <c r="B276" s="1"/>
  <c r="B203"/>
  <c r="B221" s="1"/>
  <c r="B193"/>
  <c r="B199" s="1"/>
  <c r="B156"/>
  <c r="B189" s="1"/>
  <c r="B146"/>
  <c r="B152" s="1"/>
  <c r="B112"/>
  <c r="B142" s="1"/>
  <c r="B99"/>
  <c r="B108" s="1"/>
  <c r="A88"/>
  <c r="A14"/>
  <c r="A86" s="1"/>
  <c r="A12"/>
  <c r="A84" s="1"/>
  <c r="A11"/>
  <c r="A83" s="1"/>
  <c r="A10"/>
  <c r="A82" s="1"/>
  <c r="A2"/>
  <c r="A74" s="1"/>
  <c r="A263" l="1"/>
  <c r="A132"/>
  <c r="A135" s="1"/>
  <c r="A104"/>
  <c r="G646"/>
  <c r="H646"/>
  <c r="H64" s="1"/>
  <c r="G633"/>
  <c r="H633"/>
  <c r="H62" s="1"/>
  <c r="H623"/>
  <c r="H60" s="1"/>
  <c r="G623"/>
  <c r="H607"/>
  <c r="H58" s="1"/>
  <c r="G607"/>
  <c r="G576"/>
  <c r="H576"/>
  <c r="H56" s="1"/>
  <c r="G530"/>
  <c r="H530"/>
  <c r="H54" s="1"/>
  <c r="G497"/>
  <c r="H497"/>
  <c r="H52" s="1"/>
  <c r="G456"/>
  <c r="H456"/>
  <c r="H50" s="1"/>
  <c r="G419"/>
  <c r="H419"/>
  <c r="H48" s="1"/>
  <c r="G376"/>
  <c r="H376"/>
  <c r="H46" s="1"/>
  <c r="H342"/>
  <c r="H44" s="1"/>
  <c r="G342"/>
  <c r="G329"/>
  <c r="H329"/>
  <c r="H42" s="1"/>
  <c r="H316"/>
  <c r="H40" s="1"/>
  <c r="G316"/>
  <c r="G276"/>
  <c r="H276"/>
  <c r="H38" s="1"/>
  <c r="G221"/>
  <c r="H221"/>
  <c r="H36" s="1"/>
  <c r="H199"/>
  <c r="H34" s="1"/>
  <c r="G199"/>
  <c r="H189"/>
  <c r="H32" s="1"/>
  <c r="H152"/>
  <c r="H30" s="1"/>
  <c r="G152"/>
  <c r="G142"/>
  <c r="H142"/>
  <c r="H28" s="1"/>
  <c r="H108"/>
  <c r="H26" s="1"/>
  <c r="G108"/>
  <c r="A266" l="1"/>
  <c r="A269" s="1"/>
  <c r="A138"/>
  <c r="G64"/>
  <c r="G648"/>
  <c r="G62"/>
  <c r="G635"/>
  <c r="G60"/>
  <c r="G625"/>
  <c r="G58"/>
  <c r="G609"/>
  <c r="G56"/>
  <c r="G578"/>
  <c r="G54"/>
  <c r="G532"/>
  <c r="G52"/>
  <c r="G499"/>
  <c r="G50"/>
  <c r="G458"/>
  <c r="G48"/>
  <c r="G421"/>
  <c r="G46"/>
  <c r="G378"/>
  <c r="G44"/>
  <c r="G344"/>
  <c r="G42"/>
  <c r="G331"/>
  <c r="G40"/>
  <c r="G318"/>
  <c r="G38"/>
  <c r="G278"/>
  <c r="G36"/>
  <c r="G223"/>
  <c r="G34"/>
  <c r="G201"/>
  <c r="G32"/>
  <c r="G191"/>
  <c r="G30"/>
  <c r="G154"/>
  <c r="G28"/>
  <c r="G144"/>
  <c r="G26"/>
  <c r="G110"/>
  <c r="H69"/>
  <c r="I29" i="1" s="1"/>
  <c r="A272" i="50" l="1"/>
  <c r="G69"/>
  <c r="G71" l="1"/>
  <c r="H29" i="1"/>
  <c r="H32" s="1"/>
  <c r="I32"/>
  <c r="H34" l="1"/>
  <c r="H36" s="1"/>
  <c r="H38" s="1"/>
</calcChain>
</file>

<file path=xl/sharedStrings.xml><?xml version="1.0" encoding="utf-8"?>
<sst xmlns="http://schemas.openxmlformats.org/spreadsheetml/2006/main" count="523" uniqueCount="344">
  <si>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</si>
  <si>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</si>
  <si>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</si>
  <si>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</si>
  <si>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</si>
  <si>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</si>
  <si>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</si>
  <si>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</si>
  <si>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</si>
  <si>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</si>
  <si>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</si>
  <si>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</si>
  <si>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</si>
  <si>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</si>
  <si>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</si>
  <si>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</si>
  <si>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</si>
  <si>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</si>
  <si>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37. Égéstermék elvezető berendezések</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</si>
  <si>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</si>
  <si>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</si>
  <si>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</si>
  <si>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</si>
  <si>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</si>
  <si>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</si>
  <si>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</si>
  <si>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</si>
  <si>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</si>
  <si>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</si>
  <si>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</si>
  <si>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</si>
  <si>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</si>
  <si>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</si>
  <si>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</si>
  <si>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</si>
  <si>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</si>
  <si>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</si>
  <si>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</si>
  <si>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</si>
  <si>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</si>
  <si>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</si>
  <si>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</si>
  <si>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</si>
  <si>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</si>
  <si>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</si>
  <si>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</si>
  <si>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</si>
  <si>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</si>
  <si>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</si>
  <si>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</si>
  <si>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</si>
  <si>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</si>
  <si>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</si>
  <si>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</si>
  <si>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</si>
  <si>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</si>
  <si>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</si>
  <si>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</si>
  <si>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</si>
  <si>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15-012-21.1-0023003</t>
  </si>
  <si>
    <t>db</t>
  </si>
  <si>
    <t>Homlokzati keretállványok, fém keretvázból, szintenkénti pallóterítéssel, korláttal, lábdeszkával, 0,75-1,20 m padlószélességgel, munkapadló távolság 2,50 m, 2,00 kN/m² terhelhetőséggel, állványépítés MSZ és alkalmazástechnikai kézikönyv szerint, 6,00 m munkapadló magasságig KRAUSE Stabilo homlokzati keretállvány 0,75 m padlószélességgel, 6,00 m munkapadló magasságig, véghomlokzatok</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</si>
  <si>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</si>
  <si>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</si>
  <si>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</si>
  <si>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</si>
  <si>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</si>
  <si>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</si>
  <si>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</si>
  <si>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</si>
  <si>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</si>
  <si>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</si>
  <si>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</si>
  <si>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</si>
  <si>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</si>
  <si>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</si>
  <si>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</si>
  <si>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</si>
  <si>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</si>
  <si>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</si>
  <si>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</si>
  <si>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</si>
  <si>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t</t>
  </si>
  <si>
    <t>31-001-2-0452004</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</si>
  <si>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</si>
  <si>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</si>
  <si>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</si>
  <si>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</si>
  <si>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</si>
  <si>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</si>
  <si>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</si>
  <si>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</si>
  <si>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</si>
  <si>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</si>
  <si>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</si>
  <si>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</si>
  <si>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</si>
  <si>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</si>
  <si>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</si>
  <si>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</si>
  <si>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</si>
  <si>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</si>
  <si>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35-011-1.3.1-0211271</t>
  </si>
  <si>
    <t>K35-090-100</t>
  </si>
  <si>
    <t>K35-007-1.3</t>
  </si>
  <si>
    <t>36-000-1.4</t>
  </si>
  <si>
    <t>Vakolat leverése lábazati cementvakolat 5 cm vastagságig</t>
  </si>
  <si>
    <t>M36-007-9.1.1-0414722</t>
  </si>
  <si>
    <t>Lábazati vakolatok; lábazati alapvakolat felhordása kézi erővel, 2 cm vastagságban, LB-Knauf SOCKELPUTZ/Lábazati alapvakolat, fagyálló, tapadóhíd képzése gyári zsákos gúzanyaggal, Kontakt VP/VS cementes gúzoló</t>
  </si>
  <si>
    <t>36-090-1.1.1</t>
  </si>
  <si>
    <t>Vakolatjavítás oldalfalon, tégla-, beton-, kőfelületen vagy építőlemezen, a meglazult, sérült vakolat előzetes leverésével, hiánypótlás 5% alatt</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</si>
  <si>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</si>
  <si>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</si>
  <si>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</si>
  <si>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</si>
  <si>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</si>
  <si>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</si>
  <si>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</si>
  <si>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</si>
  <si>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</si>
  <si>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</si>
  <si>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</si>
  <si>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</si>
  <si>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</si>
  <si>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</si>
  <si>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</si>
  <si>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</si>
  <si>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</si>
  <si>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M42-090-2.2.1</t>
  </si>
  <si>
    <t>Tégla padlóburkolat javítása, élére állított kisméretű téglaburkolat, téglák egyenkénti kivésése, pótlása, Klinker térburkoló tégla 25x12x6,5 cm cementhabarcs ágyazatba, fugázva, előirányzat: a teljes felület 5%-a</t>
  </si>
  <si>
    <t>42-091-1.1</t>
  </si>
  <si>
    <t>Faragott kő és téglaburkolat tisztítása; Nagyszilárdságú kisméretű téglából készült padlóburkolat tisztítása JOS eljárással, 2.5-3.0 bar üstnyomással</t>
  </si>
  <si>
    <t>M42-090-9.2.3</t>
  </si>
  <si>
    <t>M42-090-1.1</t>
  </si>
  <si>
    <t>42-091-1.4</t>
  </si>
  <si>
    <t>Faragott kő és téglaburkolat tisztítása; Falburkoló téglából falazott falburkolat tisztítása JOS eljárással, 2.2-2.5 bar üstnyomással</t>
  </si>
  <si>
    <t>47-000-1.1.1.1</t>
  </si>
  <si>
    <t>Belső festéseknél felület előkészítése, részmunkák; többrétegű meszelés lekaparása bármilyen padozatú helyiségben, tagolatlan felületen</t>
  </si>
  <si>
    <t>M47-000-1.21.6.1.1-0419502</t>
  </si>
  <si>
    <t>M47-031-1.12.1.2</t>
  </si>
  <si>
    <t>47-031-3.1.6.2</t>
  </si>
  <si>
    <t>47-031-3.12.2.1</t>
  </si>
  <si>
    <t>47-031-1.1.6.2</t>
  </si>
  <si>
    <t>K47-000-7.5</t>
  </si>
  <si>
    <t>90. Takarítási munkák</t>
  </si>
  <si>
    <t>Padlások takarítása, letaposott széna felszedése, lehordása, padlás seprése</t>
  </si>
  <si>
    <t>M90-001-6</t>
  </si>
  <si>
    <t>Hegesztett betonacél háló szerelése tartószerkezetbe FERALPI 8K1515 építési síkháló; 5,00 x 2,15 m; 150 x 150 mm osztással Ø 8,00 / 8,00 BHB55.50, vasalt aljzat</t>
  </si>
  <si>
    <t>21-003-8.1.2.1.2</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</si>
  <si>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</si>
  <si>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</si>
  <si>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</si>
  <si>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</si>
  <si>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</si>
  <si>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</si>
  <si>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</si>
  <si>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</si>
  <si>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</si>
  <si>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</si>
  <si>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</si>
  <si>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</si>
  <si>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</si>
  <si>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</si>
  <si>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</si>
  <si>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</si>
  <si>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</si>
  <si>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</si>
  <si>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</si>
  <si>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</si>
  <si>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</si>
  <si>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</si>
  <si>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33-091-1.1.1-1110002</t>
  </si>
  <si>
    <t>Teherhordó és kitöltő falazat, égetett agyag-kerámia termékekből, nyílásbefalazás, nyílásszűkítés vagy kisebb falpótlások, 250 mm és ennél vastagabb falban csorbázatvéséssel, nyílásbefalazás, nyílásszűkítés vagy kisebb falpótlások, Kisméretű tömör tégla 250x120x65 mm I.o. Hf5-mc, falazó, cementes mészhabarcs</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</si>
  <si>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</si>
  <si>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</si>
  <si>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</si>
  <si>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</si>
  <si>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35-002-4.2-0115003</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</si>
  <si>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</si>
  <si>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</si>
  <si>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Lábazati vakolatok; díszítő és lábazati műgyantás kötőanyagú vakolatréteg felhordása, kézi erővel, vödrös kiszerelésű anyagból, Baumit MosaikTop (Baumit Mozaik) vakolat 2 mm-es szemcseméret, 24 féle szín</t>
  </si>
  <si>
    <t>36-007-9.2-0415421</t>
  </si>
  <si>
    <t>Vékonyvakolat alapozók felhordása, kézi erővel, Baumit Univerzális alapozó Cikkszám: 960125, vakolt felületre</t>
  </si>
  <si>
    <t>36-002-4-0415917</t>
  </si>
  <si>
    <t>36-005-21.2.4.2-0415291</t>
  </si>
  <si>
    <t>Vékonyvakolatok, színvakolatok felhordása alapozott, előkészített felületre, vödrös kiszerelésű anyagból, szilikát vékonyvakolat készítése, egy rétegben, 1,5-2,5 mm-es szemcsemérettel, Baumit SilikatTop (Baumit Szilikát) vakolat, dörzsölt 2 mm, 9, 8, 7, 6 színcsoport</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</si>
  <si>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</si>
  <si>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</si>
  <si>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</si>
  <si>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</si>
  <si>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</si>
  <si>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</si>
  <si>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</si>
  <si>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44-002-1.3</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</si>
  <si>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</si>
  <si>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</si>
  <si>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Belső fafelületek alapmázolása, színtelen műgyantalakkal vagy színes lazúr bevonóanyaggal, tagolt felületen, Tikkurila Valtti Base oldószeres favédőszer alapozó, fafödém</t>
  </si>
  <si>
    <t>Belső fafelületek lazúrozása, gyalult felületen, oldószeres lazúrral, két rétegben, tagolatlan felületen, Tikkurila Valtti Satin oldószeres lazúr, barna színben, fafödém</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</si>
  <si>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</si>
  <si>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</si>
  <si>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</si>
  <si>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</si>
  <si>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</si>
  <si>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36-000-1.3</t>
  </si>
  <si>
    <t>Vakolat leverése homlokzatról 2,5 cm vastagságig</t>
  </si>
  <si>
    <t>M36-005-1.2.1.1.1-0414755</t>
  </si>
  <si>
    <t>Homlokzatvakolat készítése gépi felhordással, előkevert normál szárazhabarcsból, sima, normál mész-cement vakolat, 2 cm vastagságban, LB-Knauf MP 501 I/Gépi alapvakolat "501"-es, anyagában besimítható, tapadóhíd Kontakt VP/VS cementes gépi gúzolóanyaggal, pozitív sarkokon élvédővel</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</si>
  <si>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</si>
  <si>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</si>
  <si>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K45-090-100</t>
  </si>
  <si>
    <t>M39-003-2.2.2.3.2</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</si>
  <si>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</si>
  <si>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</si>
  <si>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M43-002-1.1-0148302</t>
  </si>
  <si>
    <t>M43-002-11.1-0148317</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</si>
  <si>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</si>
  <si>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</si>
  <si>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</si>
  <si>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</si>
  <si>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41-003-29.31-0194019</t>
  </si>
  <si>
    <t>K33-091-100</t>
  </si>
  <si>
    <t>klt</t>
  </si>
  <si>
    <t>M35-080-4.1</t>
  </si>
  <si>
    <t>M35-080-4.2</t>
  </si>
  <si>
    <t>SZERKEZETI MUNKÁK</t>
  </si>
  <si>
    <t>Szerkezeti munkák</t>
  </si>
  <si>
    <t>Szerelt gipszkarton álmennyezet, fenyő tetőlécvázon, 25x50 mm, lángmentesítéssel, gomba és rovarkártevő elleni védelemmel, csavarfejek és illesztések alapglettelve (Q2 minőségben), nem látszó bordázattal, 40 cm bordatávolsággal, 1 rtg. gipszrost építőlemez borítással, RIGIPS Rigidur H gipszrostlap 12,5 mm vtg., direkt függesztővel</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</si>
  <si>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</si>
  <si>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</si>
  <si>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</si>
  <si>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</si>
  <si>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</si>
  <si>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K42-090-1.9</t>
  </si>
  <si>
    <t>Tégla falburkolat javítása, fugázás pótlása, előirányzat: a teljes felület 20%-a</t>
  </si>
  <si>
    <t>Mészfestések, korszerű gyári készrekevert fehér vagy színes mészfestékkel, egy színben, tagolatlan durva felületen, két rétegben, POLI-FARBE beltéri mészfesték, fehér</t>
  </si>
  <si>
    <t>47-011-1.5.1.3.1</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</si>
  <si>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</si>
  <si>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</si>
  <si>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</si>
  <si>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K47-011-100</t>
  </si>
  <si>
    <t>Egyedi díszítő festés készítése, vízvételi hely vagy zabos csésze körül</t>
  </si>
  <si>
    <t>41-003-29.5-0194037</t>
  </si>
  <si>
    <t>Egyszeres húzott, hornyolt  tetőcserép fedésnél, fém vápaelem elhelyezése, TONDACH alumínium vápatekercs, 600 mm, piros</t>
  </si>
  <si>
    <t>41-003-29.6-0194031</t>
  </si>
  <si>
    <t>Tégla falburkolat javítása, egyenkénti kivésése és pótlása, előirányzat: a teljes felület 5%-a</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</si>
  <si>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</si>
  <si>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</si>
  <si>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</si>
  <si>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</si>
  <si>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</si>
  <si>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42-051-1.1.3.4.2.1</t>
  </si>
  <si>
    <t>Ipari padlóburkolat készítése, kül- és beltéri járófelületek, friss beton vagy esztrich járófelületre, egyéb bevonatok, tapadóhidak, impregnálók, beton impregnáló rendszer, oldószer mentes, két rétegben, színtelen,  MAPEI Mapecrete Creme Protection impregnáló</t>
  </si>
  <si>
    <t>37-000-1.2</t>
  </si>
  <si>
    <t>Kémények bontása, tetőn kívül</t>
  </si>
  <si>
    <t>37-001-1.2-0110001</t>
  </si>
  <si>
    <t>Falazott kéménypillér kályhafűtéshez, kisméretű téglából, 750 cm2 kürtő belméretig, falazó, meszes cementhabarcsba falazva, tetőn kívül, hézagolva, Kisméretű tömör tégla 250x120x65 mm nagyszilárdságú M 2,5 (Hf30-cm) falazó, meszes cementhabarcs</t>
  </si>
  <si>
    <t>M31-051-6.2.2</t>
  </si>
  <si>
    <t xml:space="preserve">Vasbeton fedkő, fedlap készítése, fedkő cementhabarcs simítással, zsaluzással, vízorrképzéssel,betonacél szereléssel, beton kézi tömörítésével, kissé képlékeny konzisztenciájú betonból, 10 cm vastagságig, kéményen, C20/25 minőségű kavicsbeton keverék 6 cm vtg. </t>
  </si>
  <si>
    <t>41-003-29.33-0196043</t>
  </si>
  <si>
    <t>Egyszeres húzott, hornyolt  tetőcserép fedésnél, tetőkibúvó ablak elhelyezése, LEIER tetőkibúvó ablak, fém, téglavörös</t>
  </si>
  <si>
    <t>Kéményszegély szerelése keményhéjalású tetőhöz, minősített ötvözött horganylemezből, 40 cm kiterített szélességgel, RHEINZINK QUALITY ZINC minőségű titáncink lemezből szegély 0,7 mm vtg., kiterített szélesség: 301-350 mm, prePATINA blue-grey felületű</t>
  </si>
  <si>
    <t>43-003-5.1.1.2-0993186</t>
  </si>
  <si>
    <t>43-000-11</t>
  </si>
  <si>
    <t>Tetőkibúvó ajtó vagy tetőablak bontása</t>
  </si>
  <si>
    <t>M33-000-1.1.1.1.1</t>
  </si>
  <si>
    <t>Teherhordó és kitöltő falazat bontása, égetett agyag-kerámia termékekből, kisméretű, mészhomok, magasított vagy nagyméretű téglából, bármilyen falvastagsággal, falazó, cementes mészhabarcsból, vakolattal, burkolattal együtt</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</si>
  <si>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</si>
  <si>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</si>
  <si>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</si>
  <si>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</si>
  <si>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</si>
  <si>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</si>
  <si>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</si>
  <si>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</si>
  <si>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Kiskő, keramit és téglaburkolat bontása, betonágyazattal, szegéllyel</t>
  </si>
  <si>
    <t>M62-001-3.2</t>
  </si>
  <si>
    <t>36-000-1.1.1</t>
  </si>
  <si>
    <t>Vakolat leverése oldalfalról vagy mennyezetről 1,5 cm vastagságig falazó, cementes mészhabarcs</t>
  </si>
  <si>
    <t>M45-000-1.1.2</t>
  </si>
  <si>
    <t>Fém nyílászáró szerkezetek bontása, ajtó, ablak, kapu külső nyílászárók</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</si>
  <si>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</si>
  <si>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48-007-41.1.2.1-0092009</t>
  </si>
  <si>
    <t>Födém; Padló hőszigetelő anyag elhelyezése, vízszintes felületen, párnafák vagy álpadló tartószerkezet közé, szálas szigetelő anyaggal (üveggyapot, kőzetgyapot), ROCKWOOL Multirock többcélú kőzetgyapot lemez 150 mm</t>
  </si>
  <si>
    <t>Szelemen, szarufa, lécezés cseréje; szarufák, tető kültéri korhadt szarufáinak javítása, pótlása</t>
  </si>
  <si>
    <t>M36-001-21.11.1-0550040</t>
  </si>
  <si>
    <t>Mennyezetvakolat készítése durva (cuppantott)  kivitelben, kézi felhordással, belső, vakoló cementes mészhabarccsal, sík vasbeton födémen, 1,5-2,0 cm vastagságban, Hvb8-mc, belső, vakoló cementes mészhabarccsal</t>
  </si>
  <si>
    <t>31-000-13.2</t>
  </si>
  <si>
    <t>Beton aljzatok, járdák bontása 10 cm vastagságig, kavicsbetonból, salakbetonból</t>
  </si>
  <si>
    <t>43-000-8</t>
  </si>
  <si>
    <t>Falfedések egy vagy két vízorros, hajlatbádog bontása,100 cm kiterített szélességig</t>
  </si>
  <si>
    <t>35-004-1.1</t>
  </si>
  <si>
    <t>Deszkázás bádogozás alá, 24 mm vtg. gyalulatlan deszkával, lángmentesítéssel, gomba és rovarkártevő elleni védelemmel</t>
  </si>
  <si>
    <t>42-091-14.1-0213707</t>
  </si>
  <si>
    <t>Beton felületek tisztítása, moha, gombák, algákés más biológiai szennyeződések eltávolításanagynyomású ( 110-130 bar ) vízsugárral történőlemosással, biológiai szennyeződés eltávolítóval, sima felület esetén, Remmers Alkutex BFA-Entferner biológiai szennyeződés eltávolítóval</t>
  </si>
  <si>
    <t>31-090-2.1-1600050</t>
  </si>
  <si>
    <t>33-091-3.1</t>
  </si>
  <si>
    <t>33-091-4.1.1-1110002</t>
  </si>
  <si>
    <t>Teherhordó és kitöltő falazat, égetett agyag-kerámia termékekből, meglévő falazati hiányosságok pótlása, falazat pótlása, 0,01 m³-ig, Kisméretű tömör tégla 250x120x65 mm I.o. Hf5-mc, falazó, cementes mészhabarcs, előirányzat</t>
  </si>
  <si>
    <t>Szellőzőrácsok felújítása, javítása, esetleg cseréje, hiányzó elemek pótlása, a felület rozsdamentesítése, korróziógátló alapozása, közbenső és fedőmázolása, konszignáció szerinti műszaki tartalommal
nm: 30/30 cm, szellőzőrács</t>
  </si>
  <si>
    <t>Teherhordó és kitöltő falazat, égetett agyag-kerámia termékekből, tokok kiékelése, kisméretű téglában, istálló kapuk, külső ajtók</t>
  </si>
  <si>
    <t>Egyszeres húzott, hornyolt  tetőcserép fedésnél, alumínium vápalezáró szalag elhelyezése, TONDACH öntapadó vápalezáró szalag, piros</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</si>
  <si>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</si>
  <si>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a szerkezet illesztése, beállítása, konszignáció szerinti műszaki tartalommal:</t>
  </si>
  <si>
    <t>Betonaljzatok és betonanyagú burkolatok foltszerű felvésése, javítása, cementsimítással vízszintes vagy ferde felületen 2 cm vastagságban, Hs60-c, simító, cementhabarcs</t>
  </si>
  <si>
    <t>VI. TELEP 2. ÉPÜLET - IMI ISTÁLLÓ</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</si>
  <si>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7 jelű, nm: 83/63 cm</t>
  </si>
  <si>
    <t>1 jelű, nm: 140/316 cm, istálló kapu</t>
  </si>
  <si>
    <t>2 jelű, nm: 140/316 cm, istálló kapu</t>
  </si>
  <si>
    <t>3 jelű, nm: 118/200 cm, tároló ajtó</t>
  </si>
  <si>
    <t>4 jelű, nm: 150/180 cm, padlás ajtó</t>
  </si>
  <si>
    <t>8 jelű, nm: 145/245 cm, deszkázatos tolópanel (box)</t>
  </si>
  <si>
    <t>9 jelű, nm: 160/240 cm, deszkázatos tolópanel (box)</t>
  </si>
  <si>
    <t>Meglévő asztalos szerkezet, deszka panelek felújítása, javítása, pótlása, esetleg cseréje;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felületképzése; konszignáció szerinti műszaki tartalommal</t>
  </si>
  <si>
    <t>nm: 299/242 cm, deszka panel</t>
  </si>
  <si>
    <t>nm: 146/230 cm, deszka panel</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</si>
  <si>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6 jelű, nm: 86/65 cm, box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</si>
  <si>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5 jelű, nm: 120/150 cm, folyosó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</si>
  <si>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7 jelű, nm: 83/63 cm, tároló ablak</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</si>
  <si>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t>
  </si>
  <si>
    <t>nm: 63/87 cm, istálló elválasztó rács</t>
  </si>
  <si>
    <t>nm: 70/100 cm, istálló elválasztó rács</t>
  </si>
  <si>
    <t>nm: 100/57 cm, istálló elválasztó rács</t>
  </si>
  <si>
    <t>nm: 100/102 cm, istálló elválasztó rács</t>
  </si>
  <si>
    <t>35-002-3-0115120</t>
  </si>
  <si>
    <t>Párafékező, párazáró fólia terítése 15 cm-es átfedéssel, DÖRKEN DELTA LUXX kétrétegű lég- és párafékező fólia, 1,5 × 50 m</t>
  </si>
  <si>
    <t>Faanyag gomba és rovarkártevő elleni megelőző, egyidejűleg égéskésleltető védelme mázolási technológiával felhordott anyaggal, KEMIKÁL TETOL FB égéskésleltető, gomba- és rovarkárosítás elleni, faanyagvédő szer, zöld, meglévő tetőszerkezeten</t>
  </si>
  <si>
    <t>Meglévő tetőszerkezet felületének letisztítása, portalanítása</t>
  </si>
  <si>
    <t>Fafelületek mázolásának előkészítő és részmunkái; meglévő felület csiszolása, portalanítása, látszó szarufavég</t>
  </si>
  <si>
    <t>K35-080-100</t>
  </si>
  <si>
    <t>Szénaledobó felújítása, javítása; a szerkezet szükség szerinti javítása, megerősítése, deszkázat szükség szerinti cseréje, pótlása
nm: 157/100/480 cm</t>
  </si>
  <si>
    <t>Szénaledobó felújítása, javítása; a szerkezet szükség szerinti javítása, megerősítése, deszkázat szükség szerinti cseréje, pótlása
nm: 170/120/480 cm</t>
  </si>
  <si>
    <t>Szelemen, szarufa, lécezés cseréje; szelemenek, székoszlopok, váltó- és fiókgerendák
(A derékszelemen széttört, a talpszelemen
csavarodik.)</t>
  </si>
  <si>
    <t>Dátum: 2016.03.07</t>
  </si>
  <si>
    <t>Falrepedések javítása "falvarrással" Brutt Saver falspirál 6 mm átmérővel, előirányzat, tervezéssel együtt, előirányzat</t>
  </si>
  <si>
    <t>M35-080</t>
  </si>
  <si>
    <t>Faanyagvédelmi szakvélemény készítése</t>
  </si>
  <si>
    <t>ktg</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</si>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</sst>
</file>

<file path=xl/styles.xml><?xml version="1.0" encoding="utf-8"?>
<styleSheet xmlns="http://schemas.openxmlformats.org/spreadsheetml/2006/main">
  <numFmts count="2">
    <numFmt numFmtId="43" formatCode="_-* #,##0.00\ _F_t_-;\-* #,##0.00\ _F_t_-;_-* &quot;-&quot;??\ _F_t_-;_-@_-"/>
    <numFmt numFmtId="164" formatCode="#,##0\ &quot;Ft&quot;"/>
  </numFmts>
  <fonts count="22">
    <font>
      <sz val="10"/>
      <name val="Arial CE"/>
      <charset val="238"/>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2">
    <xf numFmtId="0" fontId="0" fillId="0" borderId="0"/>
    <xf numFmtId="43" fontId="1" fillId="0" borderId="0" applyFont="0" applyFill="0" applyBorder="0" applyAlignment="0" applyProtection="0"/>
  </cellStyleXfs>
  <cellXfs count="83">
    <xf numFmtId="0" fontId="0" fillId="0" borderId="0" xfId="0"/>
    <xf numFmtId="0" fontId="2" fillId="0" borderId="0" xfId="0" applyFont="1"/>
    <xf numFmtId="0" fontId="3" fillId="0" borderId="0" xfId="0" applyFont="1"/>
    <xf numFmtId="0" fontId="2" fillId="0" borderId="1" xfId="0" applyFont="1" applyBorder="1"/>
    <xf numFmtId="164" fontId="2" fillId="0" borderId="0" xfId="0" applyNumberFormat="1" applyFont="1"/>
    <xf numFmtId="164" fontId="2" fillId="0" borderId="1" xfId="0" applyNumberFormat="1" applyFont="1" applyBorder="1"/>
    <xf numFmtId="164" fontId="4" fillId="0" borderId="0" xfId="0" applyNumberFormat="1" applyFont="1"/>
    <xf numFmtId="0" fontId="5" fillId="0" borderId="0" xfId="0" applyFont="1" applyAlignment="1">
      <alignment horizontal="right"/>
    </xf>
    <xf numFmtId="164" fontId="3" fillId="0" borderId="0" xfId="0" applyNumberFormat="1" applyFont="1"/>
    <xf numFmtId="0" fontId="3" fillId="0" borderId="0" xfId="0" applyFont="1" applyAlignment="1">
      <alignment horizontal="right"/>
    </xf>
    <xf numFmtId="0" fontId="7" fillId="0" borderId="0" xfId="0" applyFont="1"/>
    <xf numFmtId="0" fontId="8" fillId="0" borderId="0" xfId="0" applyFont="1"/>
    <xf numFmtId="3" fontId="12" fillId="0" borderId="0" xfId="0" applyNumberFormat="1" applyFont="1" applyAlignment="1">
      <alignment horizontal="right"/>
    </xf>
    <xf numFmtId="0" fontId="12" fillId="0" borderId="0" xfId="0" applyNumberFormat="1" applyFont="1" applyAlignment="1">
      <alignment horizontal="left"/>
    </xf>
    <xf numFmtId="0" fontId="17" fillId="0" borderId="0" xfId="0" applyNumberFormat="1" applyFont="1" applyAlignment="1">
      <alignment horizontal="left"/>
    </xf>
    <xf numFmtId="0" fontId="12" fillId="0" borderId="0" xfId="0" applyNumberFormat="1" applyFont="1" applyAlignment="1"/>
    <xf numFmtId="0" fontId="12" fillId="0" borderId="0" xfId="0" applyFont="1" applyAlignment="1">
      <alignment horizontal="left"/>
    </xf>
    <xf numFmtId="0" fontId="12" fillId="0" borderId="0" xfId="0" applyFont="1" applyAlignment="1"/>
    <xf numFmtId="0" fontId="6" fillId="0" borderId="0" xfId="0" applyNumberFormat="1" applyFont="1" applyAlignment="1">
      <alignment vertical="top"/>
    </xf>
    <xf numFmtId="3" fontId="9" fillId="0" borderId="0" xfId="0" applyNumberFormat="1" applyFont="1" applyAlignment="1">
      <alignment vertical="top"/>
    </xf>
    <xf numFmtId="0" fontId="9" fillId="0" borderId="0" xfId="0" applyNumberFormat="1" applyFont="1" applyAlignment="1">
      <alignment vertical="top"/>
    </xf>
    <xf numFmtId="0" fontId="9" fillId="0" borderId="0" xfId="0" applyFont="1" applyAlignment="1">
      <alignment vertical="top"/>
    </xf>
    <xf numFmtId="3" fontId="6" fillId="0" borderId="0" xfId="0" applyNumberFormat="1" applyFont="1" applyAlignment="1">
      <alignment vertical="top"/>
    </xf>
    <xf numFmtId="0" fontId="9" fillId="0" borderId="0" xfId="0" applyNumberFormat="1" applyFont="1" applyAlignment="1">
      <alignment horizontal="left" vertical="top"/>
    </xf>
    <xf numFmtId="0" fontId="6" fillId="0" borderId="1" xfId="0" applyNumberFormat="1" applyFont="1" applyFill="1" applyBorder="1" applyAlignment="1">
      <alignment horizontal="left" vertical="top"/>
    </xf>
    <xf numFmtId="0" fontId="6" fillId="0" borderId="1" xfId="0" applyNumberFormat="1" applyFont="1" applyFill="1" applyBorder="1" applyAlignment="1">
      <alignment vertical="top"/>
    </xf>
    <xf numFmtId="0" fontId="6" fillId="0" borderId="1" xfId="0" applyNumberFormat="1" applyFont="1" applyFill="1" applyBorder="1" applyAlignment="1">
      <alignment horizontal="center" vertical="top" wrapText="1"/>
    </xf>
    <xf numFmtId="3" fontId="6" fillId="0" borderId="1" xfId="0" applyNumberFormat="1" applyFont="1" applyFill="1" applyBorder="1" applyAlignment="1">
      <alignment horizontal="center" vertical="top" wrapText="1"/>
    </xf>
    <xf numFmtId="0" fontId="9" fillId="0" borderId="0" xfId="0" applyFont="1" applyAlignment="1"/>
    <xf numFmtId="3" fontId="9" fillId="0" borderId="1" xfId="0" applyNumberFormat="1" applyFont="1" applyBorder="1" applyAlignment="1">
      <alignment vertical="top"/>
    </xf>
    <xf numFmtId="0" fontId="9" fillId="0" borderId="0" xfId="0" applyNumberFormat="1" applyFont="1" applyAlignment="1">
      <alignment vertical="top" wrapText="1"/>
    </xf>
    <xf numFmtId="3" fontId="6" fillId="0" borderId="0" xfId="0" applyNumberFormat="1" applyFont="1" applyAlignment="1">
      <alignment horizontal="right"/>
    </xf>
    <xf numFmtId="0" fontId="9" fillId="0" borderId="0" xfId="0" applyNumberFormat="1" applyFont="1" applyAlignment="1"/>
    <xf numFmtId="0" fontId="9" fillId="0" borderId="0" xfId="0" applyNumberFormat="1" applyFont="1" applyAlignment="1">
      <alignment horizontal="left"/>
    </xf>
    <xf numFmtId="0" fontId="9" fillId="0" borderId="1" xfId="0" applyNumberFormat="1" applyFont="1" applyBorder="1" applyAlignment="1"/>
    <xf numFmtId="0" fontId="9" fillId="0" borderId="0" xfId="0" applyNumberFormat="1" applyFont="1" applyBorder="1" applyAlignment="1"/>
    <xf numFmtId="0" fontId="10" fillId="0" borderId="0" xfId="0" applyNumberFormat="1" applyFont="1" applyAlignment="1"/>
    <xf numFmtId="0" fontId="6" fillId="0" borderId="0" xfId="0" applyNumberFormat="1" applyFont="1" applyAlignment="1"/>
    <xf numFmtId="3" fontId="6" fillId="0" borderId="0" xfId="0" applyNumberFormat="1" applyFont="1" applyAlignment="1">
      <alignment horizontal="right" vertical="top"/>
    </xf>
    <xf numFmtId="0" fontId="9" fillId="0" borderId="0" xfId="0" applyFont="1" applyFill="1" applyBorder="1" applyAlignment="1">
      <alignment vertical="top"/>
    </xf>
    <xf numFmtId="0" fontId="11" fillId="0" borderId="0" xfId="0" applyFont="1" applyAlignment="1">
      <alignment horizontal="center" vertical="top"/>
    </xf>
    <xf numFmtId="3" fontId="12" fillId="0" borderId="0" xfId="0" applyNumberFormat="1" applyFont="1" applyAlignment="1"/>
    <xf numFmtId="3" fontId="9" fillId="0" borderId="0" xfId="0" applyNumberFormat="1" applyFont="1" applyAlignment="1"/>
    <xf numFmtId="3" fontId="9" fillId="0" borderId="1" xfId="0" applyNumberFormat="1" applyFont="1" applyBorder="1" applyAlignment="1"/>
    <xf numFmtId="3" fontId="9" fillId="0" borderId="0" xfId="0" applyNumberFormat="1" applyFont="1" applyBorder="1" applyAlignment="1"/>
    <xf numFmtId="3" fontId="6" fillId="0" borderId="0" xfId="0" applyNumberFormat="1" applyFont="1" applyAlignment="1"/>
    <xf numFmtId="0" fontId="9" fillId="0" borderId="1" xfId="0" applyNumberFormat="1" applyFont="1" applyBorder="1" applyAlignment="1">
      <alignment vertical="top"/>
    </xf>
    <xf numFmtId="0" fontId="9" fillId="0" borderId="1" xfId="0" applyNumberFormat="1" applyFont="1" applyBorder="1" applyAlignment="1">
      <alignment vertical="top" wrapText="1"/>
    </xf>
    <xf numFmtId="0" fontId="6" fillId="0" borderId="0" xfId="0" applyNumberFormat="1" applyFont="1" applyAlignment="1">
      <alignment vertical="top" wrapText="1"/>
    </xf>
    <xf numFmtId="3" fontId="2" fillId="0" borderId="1" xfId="0" applyNumberFormat="1" applyFont="1" applyBorder="1" applyAlignment="1">
      <alignment horizontal="center"/>
    </xf>
    <xf numFmtId="3" fontId="6" fillId="0" borderId="0" xfId="0" applyNumberFormat="1" applyFont="1" applyBorder="1" applyAlignment="1">
      <alignment horizontal="center"/>
    </xf>
    <xf numFmtId="3" fontId="9" fillId="0" borderId="0" xfId="0" applyNumberFormat="1" applyFont="1" applyBorder="1" applyAlignment="1">
      <alignment horizontal="center"/>
    </xf>
    <xf numFmtId="164" fontId="9" fillId="0" borderId="0" xfId="0" applyNumberFormat="1" applyFont="1" applyAlignment="1">
      <alignment horizontal="center"/>
    </xf>
    <xf numFmtId="43" fontId="12" fillId="0" borderId="0" xfId="1" applyFont="1"/>
    <xf numFmtId="43" fontId="19" fillId="0" borderId="0" xfId="1" applyFont="1"/>
    <xf numFmtId="164" fontId="12" fillId="0" borderId="0" xfId="0" applyNumberFormat="1" applyFont="1" applyAlignment="1">
      <alignment horizontal="right"/>
    </xf>
    <xf numFmtId="164" fontId="12" fillId="0" borderId="0" xfId="0" applyNumberFormat="1" applyFont="1"/>
    <xf numFmtId="0" fontId="12" fillId="0" borderId="0" xfId="0" applyFont="1"/>
    <xf numFmtId="0" fontId="17" fillId="0" borderId="0" xfId="0" applyFont="1" applyAlignment="1">
      <alignment horizontal="center"/>
    </xf>
    <xf numFmtId="164" fontId="12" fillId="0" borderId="0" xfId="0" applyNumberFormat="1" applyFont="1" applyAlignment="1">
      <alignment horizontal="left"/>
    </xf>
    <xf numFmtId="0" fontId="17" fillId="0" borderId="0" xfId="0" applyNumberFormat="1" applyFont="1" applyAlignment="1">
      <alignment horizontal="right"/>
    </xf>
    <xf numFmtId="0" fontId="9" fillId="0" borderId="0" xfId="0" applyFont="1" applyAlignment="1">
      <alignment horizontal="left" vertical="top"/>
    </xf>
    <xf numFmtId="0" fontId="9" fillId="0" borderId="0" xfId="0" applyFont="1" applyAlignment="1">
      <alignment vertical="top" wrapText="1"/>
    </xf>
    <xf numFmtId="0" fontId="9" fillId="0" borderId="0" xfId="0" applyFont="1" applyFill="1" applyAlignment="1">
      <alignment vertical="top" wrapText="1"/>
    </xf>
    <xf numFmtId="0" fontId="9" fillId="0" borderId="0" xfId="0" applyNumberFormat="1" applyFont="1" applyFill="1" applyAlignment="1">
      <alignment vertical="top"/>
    </xf>
    <xf numFmtId="0" fontId="9" fillId="0" borderId="0" xfId="0" applyFont="1" applyFill="1" applyAlignment="1">
      <alignment vertical="top"/>
    </xf>
    <xf numFmtId="3" fontId="9" fillId="0" borderId="0" xfId="0" applyNumberFormat="1" applyFont="1" applyFill="1" applyAlignment="1">
      <alignment vertical="top"/>
    </xf>
    <xf numFmtId="0" fontId="9" fillId="0" borderId="0" xfId="0" applyNumberFormat="1" applyFont="1" applyFill="1" applyAlignment="1">
      <alignment vertical="top" wrapText="1"/>
    </xf>
    <xf numFmtId="0" fontId="9" fillId="0" borderId="0" xfId="0" applyFont="1" applyFill="1" applyAlignment="1">
      <alignment horizontal="left" vertical="top"/>
    </xf>
    <xf numFmtId="0" fontId="9" fillId="2" borderId="0" xfId="0" applyNumberFormat="1" applyFont="1" applyFill="1" applyAlignment="1">
      <alignment horizontal="left" vertical="top"/>
    </xf>
    <xf numFmtId="164" fontId="6" fillId="0" borderId="0" xfId="0" applyNumberFormat="1" applyFont="1" applyAlignment="1">
      <alignment horizontal="center"/>
    </xf>
    <xf numFmtId="0" fontId="20" fillId="0" borderId="0" xfId="0" applyFont="1" applyAlignment="1">
      <alignment horizontal="center"/>
    </xf>
    <xf numFmtId="0" fontId="21" fillId="0" borderId="0" xfId="0" applyFont="1" applyAlignment="1">
      <alignment horizontal="center"/>
    </xf>
    <xf numFmtId="164" fontId="5" fillId="0" borderId="0" xfId="0" applyNumberFormat="1" applyFont="1" applyAlignment="1">
      <alignment horizontal="center"/>
    </xf>
    <xf numFmtId="0" fontId="13" fillId="0" borderId="0" xfId="0" applyFont="1" applyAlignment="1">
      <alignment horizontal="center"/>
    </xf>
    <xf numFmtId="0" fontId="16" fillId="0" borderId="0" xfId="0" applyFont="1" applyAlignment="1">
      <alignment horizontal="center"/>
    </xf>
    <xf numFmtId="164" fontId="3" fillId="0" borderId="0" xfId="0" applyNumberFormat="1" applyFont="1" applyAlignment="1">
      <alignment horizontal="center"/>
    </xf>
    <xf numFmtId="3" fontId="6" fillId="0" borderId="0" xfId="0" applyNumberFormat="1" applyFont="1" applyAlignment="1">
      <alignment horizontal="center" vertical="top"/>
    </xf>
    <xf numFmtId="0" fontId="16" fillId="0" borderId="0" xfId="0" applyFont="1" applyBorder="1" applyAlignment="1">
      <alignment horizontal="center"/>
    </xf>
    <xf numFmtId="0" fontId="15" fillId="0" borderId="0" xfId="0" applyFont="1" applyAlignment="1">
      <alignment horizontal="center"/>
    </xf>
    <xf numFmtId="0" fontId="13" fillId="0" borderId="0" xfId="0" applyFont="1" applyBorder="1" applyAlignment="1">
      <alignment horizontal="center"/>
    </xf>
    <xf numFmtId="0" fontId="14" fillId="0" borderId="0" xfId="0" applyFont="1" applyAlignment="1">
      <alignment horizontal="center"/>
    </xf>
    <xf numFmtId="3" fontId="18" fillId="0" borderId="0" xfId="0" applyNumberFormat="1" applyFont="1" applyAlignment="1">
      <alignment horizontal="center"/>
    </xf>
  </cellXfs>
  <cellStyles count="2">
    <cellStyle name="Ezres" xfId="1" builtinId="3"/>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zoomScaleNormal="85" workbookViewId="0"/>
  </sheetViews>
  <sheetFormatPr defaultRowHeight="12.75"/>
  <cols>
    <col min="1" max="1" width="3.28515625" style="1" customWidth="1"/>
    <col min="2" max="7" width="9.140625" style="1"/>
    <col min="8" max="9" width="16.42578125" style="4" customWidth="1"/>
    <col min="10" max="16384" width="9.140625" style="1"/>
  </cols>
  <sheetData>
    <row r="1" spans="1:9">
      <c r="A1" s="16" t="s">
        <v>53</v>
      </c>
      <c r="B1" s="53"/>
      <c r="C1" s="53"/>
      <c r="D1" s="54"/>
      <c r="E1" s="53"/>
      <c r="F1" s="53"/>
      <c r="G1" s="53"/>
      <c r="H1" s="53"/>
      <c r="I1" s="55" t="s">
        <v>332</v>
      </c>
    </row>
    <row r="2" spans="1:9">
      <c r="A2" s="59" t="s">
        <v>54</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4" t="s">
        <v>0</v>
      </c>
      <c r="B8" s="74"/>
      <c r="C8" s="74"/>
      <c r="D8" s="74"/>
      <c r="E8" s="74"/>
      <c r="F8" s="74"/>
      <c r="G8" s="74"/>
      <c r="H8" s="74"/>
      <c r="I8" s="74"/>
    </row>
    <row r="9" spans="1:9">
      <c r="A9" s="58"/>
      <c r="B9" s="58"/>
      <c r="C9" s="58"/>
      <c r="D9" s="58"/>
      <c r="E9" s="58"/>
      <c r="F9" s="58"/>
      <c r="G9" s="58"/>
      <c r="H9" s="58"/>
      <c r="I9" s="58"/>
    </row>
    <row r="10" spans="1:9" ht="18.75">
      <c r="A10" s="71" t="s">
        <v>55</v>
      </c>
      <c r="B10" s="71"/>
      <c r="C10" s="71"/>
      <c r="D10" s="71"/>
      <c r="E10" s="71"/>
      <c r="F10" s="71"/>
      <c r="G10" s="71"/>
      <c r="H10" s="71"/>
      <c r="I10" s="71"/>
    </row>
    <row r="11" spans="1:9" ht="18.75">
      <c r="A11" s="71" t="s">
        <v>56</v>
      </c>
      <c r="B11" s="71"/>
      <c r="C11" s="71"/>
      <c r="D11" s="71"/>
      <c r="E11" s="71"/>
      <c r="F11" s="71"/>
      <c r="G11" s="71"/>
      <c r="H11" s="71"/>
      <c r="I11" s="71"/>
    </row>
    <row r="12" spans="1:9" ht="18.75">
      <c r="A12" s="71" t="s">
        <v>57</v>
      </c>
      <c r="B12" s="71"/>
      <c r="C12" s="71"/>
      <c r="D12" s="71"/>
      <c r="E12" s="71"/>
      <c r="F12" s="71"/>
      <c r="G12" s="71"/>
      <c r="H12" s="71"/>
      <c r="I12" s="71"/>
    </row>
    <row r="13" spans="1:9">
      <c r="A13" s="57"/>
      <c r="B13" s="57"/>
      <c r="C13" s="57"/>
      <c r="D13" s="57"/>
      <c r="E13" s="57"/>
      <c r="F13" s="57"/>
      <c r="G13" s="57"/>
      <c r="H13" s="56"/>
      <c r="I13" s="56"/>
    </row>
    <row r="14" spans="1:9" ht="15.75">
      <c r="A14" s="72" t="s">
        <v>304</v>
      </c>
      <c r="B14" s="72"/>
      <c r="C14" s="72"/>
      <c r="D14" s="72"/>
      <c r="E14" s="72"/>
      <c r="F14" s="72"/>
      <c r="G14" s="72"/>
      <c r="H14" s="72"/>
      <c r="I14" s="72"/>
    </row>
    <row r="15" spans="1:9">
      <c r="A15" s="57"/>
      <c r="B15" s="57"/>
      <c r="C15" s="57"/>
      <c r="D15" s="57"/>
      <c r="E15" s="57"/>
      <c r="F15" s="57"/>
      <c r="G15" s="57"/>
      <c r="H15" s="56"/>
      <c r="I15" s="56"/>
    </row>
    <row r="16" spans="1:9" ht="15.75">
      <c r="A16" s="75" t="s">
        <v>7</v>
      </c>
      <c r="B16" s="75"/>
      <c r="C16" s="75"/>
      <c r="D16" s="75"/>
      <c r="E16" s="75"/>
      <c r="F16" s="75"/>
      <c r="G16" s="75"/>
      <c r="H16" s="75"/>
      <c r="I16" s="75"/>
    </row>
    <row r="25" spans="2:9">
      <c r="H25" s="51" t="s">
        <v>34</v>
      </c>
      <c r="I25" s="52" t="s">
        <v>43</v>
      </c>
    </row>
    <row r="27" spans="2:9">
      <c r="B27" s="1" t="s">
        <v>225</v>
      </c>
      <c r="H27" s="4">
        <f>Statika!G31</f>
        <v>0</v>
      </c>
      <c r="I27" s="4">
        <f>Statika!H31</f>
        <v>0</v>
      </c>
    </row>
    <row r="29" spans="2:9">
      <c r="B29" s="2" t="s">
        <v>1</v>
      </c>
      <c r="H29" s="4">
        <f>Építészet!G69</f>
        <v>0</v>
      </c>
      <c r="I29" s="4">
        <f>Építészet!H69</f>
        <v>0</v>
      </c>
    </row>
    <row r="30" spans="2:9">
      <c r="B30" s="3"/>
      <c r="C30" s="3"/>
      <c r="D30" s="3"/>
      <c r="E30" s="3"/>
      <c r="F30" s="3"/>
      <c r="G30" s="3"/>
      <c r="H30" s="5"/>
      <c r="I30" s="5"/>
    </row>
    <row r="32" spans="2:9">
      <c r="H32" s="6">
        <f>SUM(H27:H31)</f>
        <v>0</v>
      </c>
      <c r="I32" s="6">
        <f>SUM(I27:I31)</f>
        <v>0</v>
      </c>
    </row>
    <row r="34" spans="2:9">
      <c r="G34" s="7" t="s">
        <v>9</v>
      </c>
      <c r="H34" s="73">
        <f>H32+I32</f>
        <v>0</v>
      </c>
      <c r="I34" s="73"/>
    </row>
    <row r="35" spans="2:9">
      <c r="G35" s="2"/>
      <c r="H35" s="8"/>
      <c r="I35" s="8"/>
    </row>
    <row r="36" spans="2:9">
      <c r="G36" s="9" t="s">
        <v>8</v>
      </c>
      <c r="H36" s="76">
        <f>ROUND(H34*0.27,)</f>
        <v>0</v>
      </c>
      <c r="I36" s="76"/>
    </row>
    <row r="37" spans="2:9">
      <c r="G37" s="2"/>
      <c r="H37" s="8"/>
      <c r="I37" s="8"/>
    </row>
    <row r="38" spans="2:9">
      <c r="G38" s="7" t="s">
        <v>41</v>
      </c>
      <c r="H38" s="70">
        <f>+H36+H34</f>
        <v>0</v>
      </c>
      <c r="I38" s="70"/>
    </row>
    <row r="46" spans="2:9" ht="12.75" customHeight="1">
      <c r="B46" s="10" t="s">
        <v>27</v>
      </c>
    </row>
    <row r="47" spans="2:9" ht="12.75" customHeight="1">
      <c r="B47" s="11" t="s">
        <v>47</v>
      </c>
    </row>
    <row r="48" spans="2:9" ht="12.75" customHeight="1">
      <c r="B48" s="11" t="s">
        <v>46</v>
      </c>
    </row>
    <row r="49" spans="2:2" ht="12.75" customHeight="1">
      <c r="B49" s="11" t="s">
        <v>32</v>
      </c>
    </row>
    <row r="50" spans="2:2" ht="12.75" customHeight="1">
      <c r="B50" s="11" t="s">
        <v>48</v>
      </c>
    </row>
    <row r="51" spans="2:2" ht="12.75" customHeight="1">
      <c r="B51" s="11" t="s">
        <v>49</v>
      </c>
    </row>
    <row r="52" spans="2:2" ht="13.5">
      <c r="B52" s="11" t="s">
        <v>50</v>
      </c>
    </row>
    <row r="53" spans="2:2" ht="13.5">
      <c r="B53" s="11" t="s">
        <v>51</v>
      </c>
    </row>
    <row r="54" spans="2:2" ht="13.5">
      <c r="B54" s="11" t="s">
        <v>52</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85"/>
  <sheetViews>
    <sheetView tabSelected="1" view="pageBreakPreview" topLeftCell="A52" zoomScaleNormal="85" workbookViewId="0">
      <selection activeCell="H72" sqref="H72"/>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0" t="s">
        <v>4</v>
      </c>
      <c r="B8" s="80"/>
      <c r="C8" s="80"/>
      <c r="D8" s="80"/>
      <c r="E8" s="80"/>
      <c r="F8" s="80"/>
      <c r="G8" s="80"/>
      <c r="H8" s="80"/>
    </row>
    <row r="9" spans="1:8" s="28" customFormat="1">
      <c r="A9" s="17"/>
      <c r="B9" s="17"/>
      <c r="C9" s="17"/>
      <c r="D9" s="17"/>
      <c r="E9" s="17"/>
      <c r="F9" s="17"/>
      <c r="G9" s="17"/>
      <c r="H9" s="17"/>
    </row>
    <row r="10" spans="1:8" s="28" customFormat="1" ht="18.75">
      <c r="A10" s="81" t="str">
        <f>Főösszesítő!$A$10</f>
        <v>KINCSEM NEMZETI LÓVERSENY ÉS LOVAS STRATÉGIAI KFT.</v>
      </c>
      <c r="B10" s="81"/>
      <c r="C10" s="81"/>
      <c r="D10" s="81"/>
      <c r="E10" s="81"/>
      <c r="F10" s="81"/>
      <c r="G10" s="81"/>
      <c r="H10" s="81"/>
    </row>
    <row r="11" spans="1:8" s="28" customFormat="1" ht="18.75">
      <c r="A11" s="81" t="str">
        <f>Főösszesítő!$A$11</f>
        <v>ALAGI TRÉNINGKÖZPONT</v>
      </c>
      <c r="B11" s="81"/>
      <c r="C11" s="81"/>
      <c r="D11" s="81"/>
      <c r="E11" s="81"/>
      <c r="F11" s="81"/>
      <c r="G11" s="81"/>
      <c r="H11" s="81"/>
    </row>
    <row r="12" spans="1:8" s="28" customFormat="1" ht="18.75">
      <c r="A12" s="81" t="str">
        <f>Főösszesítő!$A$12</f>
        <v>MŰEMLÉKI FELÚJÍTÁSI MUNKÁI</v>
      </c>
      <c r="B12" s="81"/>
      <c r="C12" s="81"/>
      <c r="D12" s="81"/>
      <c r="E12" s="81"/>
      <c r="F12" s="81"/>
      <c r="G12" s="81"/>
      <c r="H12" s="81"/>
    </row>
    <row r="13" spans="1:8" s="28" customFormat="1">
      <c r="A13" s="13"/>
      <c r="B13" s="15"/>
      <c r="C13" s="15"/>
      <c r="D13" s="15"/>
      <c r="E13" s="41"/>
      <c r="F13" s="41"/>
      <c r="G13" s="41"/>
      <c r="H13" s="41"/>
    </row>
    <row r="14" spans="1:8" s="28" customFormat="1" ht="15.75">
      <c r="A14" s="79" t="str">
        <f>Főösszesítő!$A$14</f>
        <v>VI. TELEP 2. ÉPÜLET - IMI ISTÁLLÓ</v>
      </c>
      <c r="B14" s="79"/>
      <c r="C14" s="79"/>
      <c r="D14" s="79"/>
      <c r="E14" s="79"/>
      <c r="F14" s="79"/>
      <c r="G14" s="79"/>
      <c r="H14" s="79"/>
    </row>
    <row r="15" spans="1:8" s="28" customFormat="1">
      <c r="A15" s="13"/>
      <c r="B15" s="15"/>
      <c r="C15" s="15"/>
      <c r="D15" s="15"/>
      <c r="E15" s="41"/>
      <c r="F15" s="41"/>
      <c r="G15" s="41"/>
      <c r="H15" s="41"/>
    </row>
    <row r="16" spans="1:8" s="28" customFormat="1" ht="15.75">
      <c r="A16" s="78" t="s">
        <v>224</v>
      </c>
      <c r="B16" s="78"/>
      <c r="C16" s="78"/>
      <c r="D16" s="78"/>
      <c r="E16" s="78"/>
      <c r="F16" s="78"/>
      <c r="G16" s="78"/>
      <c r="H16" s="78"/>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14</v>
      </c>
      <c r="C26" s="32"/>
      <c r="D26" s="32"/>
      <c r="E26" s="42"/>
      <c r="F26" s="42"/>
      <c r="G26" s="42">
        <f>G67</f>
        <v>0</v>
      </c>
      <c r="H26" s="42">
        <f>H67</f>
        <v>0</v>
      </c>
    </row>
    <row r="27" spans="1:8" s="28" customFormat="1" ht="2.4500000000000002" customHeight="1">
      <c r="A27" s="33"/>
      <c r="B27" s="32"/>
      <c r="C27" s="32"/>
      <c r="D27" s="32"/>
      <c r="E27" s="42"/>
      <c r="F27" s="42"/>
      <c r="G27" s="42"/>
      <c r="H27" s="42"/>
    </row>
    <row r="28" spans="1:8" s="28" customFormat="1">
      <c r="A28" s="33"/>
      <c r="B28" s="32" t="s">
        <v>15</v>
      </c>
      <c r="C28" s="32"/>
      <c r="D28" s="32"/>
      <c r="E28" s="42"/>
      <c r="F28" s="42"/>
      <c r="G28" s="42">
        <f>G83</f>
        <v>0</v>
      </c>
      <c r="H28" s="42">
        <f>H83</f>
        <v>0</v>
      </c>
    </row>
    <row r="29" spans="1:8" s="28" customFormat="1" ht="2.4500000000000002" customHeight="1">
      <c r="A29" s="33"/>
      <c r="B29" s="34"/>
      <c r="C29" s="34"/>
      <c r="D29" s="34"/>
      <c r="E29" s="43"/>
      <c r="F29" s="43"/>
      <c r="G29" s="43"/>
      <c r="H29" s="43"/>
    </row>
    <row r="30" spans="1:8" s="28" customFormat="1" ht="2.4500000000000002" customHeight="1">
      <c r="A30" s="33"/>
      <c r="B30" s="35"/>
      <c r="C30" s="35"/>
      <c r="D30" s="35"/>
      <c r="E30" s="44"/>
      <c r="F30" s="44"/>
      <c r="G30" s="44"/>
      <c r="H30" s="44"/>
    </row>
    <row r="31" spans="1:8" s="28" customFormat="1">
      <c r="A31" s="33"/>
      <c r="B31" s="32"/>
      <c r="C31" s="32"/>
      <c r="D31" s="32"/>
      <c r="E31" s="42"/>
      <c r="F31" s="42"/>
      <c r="G31" s="45">
        <f>SUM(G25:G30)</f>
        <v>0</v>
      </c>
      <c r="H31" s="45">
        <f>SUM(H25:H30)</f>
        <v>0</v>
      </c>
    </row>
    <row r="32" spans="1:8" s="28" customFormat="1">
      <c r="A32" s="33"/>
      <c r="B32" s="32"/>
      <c r="C32" s="32"/>
      <c r="D32" s="32"/>
      <c r="E32" s="42"/>
      <c r="F32" s="42"/>
      <c r="G32" s="42"/>
      <c r="H32" s="42"/>
    </row>
    <row r="33" spans="1:8" s="28" customFormat="1">
      <c r="A33" s="33"/>
      <c r="B33" s="32"/>
      <c r="C33" s="32"/>
      <c r="D33" s="32"/>
      <c r="E33" s="42"/>
      <c r="F33" s="31" t="s">
        <v>39</v>
      </c>
      <c r="G33" s="82">
        <f>G31+H31</f>
        <v>0</v>
      </c>
      <c r="H33" s="82"/>
    </row>
    <row r="34" spans="1:8" s="28" customFormat="1">
      <c r="A34" s="33"/>
      <c r="B34" s="32"/>
      <c r="C34" s="32"/>
      <c r="D34" s="32"/>
      <c r="E34" s="42"/>
      <c r="F34" s="42"/>
      <c r="G34" s="42"/>
      <c r="H34" s="42"/>
    </row>
    <row r="35" spans="1:8" s="28" customFormat="1">
      <c r="A35" s="14" t="str">
        <f>A1</f>
        <v>Tervező: ÁSZÁRI Iparfejlesztő Kft.</v>
      </c>
      <c r="B35" s="15"/>
      <c r="C35" s="15"/>
      <c r="D35" s="15"/>
      <c r="E35" s="41"/>
      <c r="F35" s="41"/>
      <c r="G35" s="41"/>
      <c r="H35" s="60" t="str">
        <f>H1</f>
        <v>Dátum: 2016.03.07</v>
      </c>
    </row>
    <row r="36" spans="1:8" s="28" customFormat="1">
      <c r="A36" s="14" t="str">
        <f>A2</f>
        <v>Cím: 1061 Budapest, Anker köz 2-4.</v>
      </c>
      <c r="B36" s="15"/>
      <c r="C36" s="15"/>
      <c r="D36" s="15"/>
      <c r="E36" s="41"/>
      <c r="F36" s="41"/>
      <c r="G36" s="41"/>
      <c r="H36" s="12"/>
    </row>
    <row r="37" spans="1:8" s="28" customFormat="1">
      <c r="A37" s="14"/>
      <c r="B37" s="15"/>
      <c r="C37" s="15"/>
      <c r="D37" s="15"/>
      <c r="E37" s="41"/>
      <c r="F37" s="41"/>
      <c r="G37" s="41"/>
      <c r="H37" s="12"/>
    </row>
    <row r="38" spans="1:8" s="28" customFormat="1">
      <c r="A38" s="14"/>
      <c r="B38" s="15"/>
      <c r="C38" s="15"/>
      <c r="D38" s="15"/>
      <c r="E38" s="41"/>
      <c r="F38" s="41"/>
      <c r="G38" s="41"/>
      <c r="H38" s="41"/>
    </row>
    <row r="39" spans="1:8" s="28" customFormat="1">
      <c r="A39" s="14"/>
      <c r="B39" s="15"/>
      <c r="C39" s="15"/>
      <c r="D39" s="15"/>
      <c r="E39" s="41"/>
      <c r="F39" s="41"/>
      <c r="G39" s="41"/>
      <c r="H39" s="41"/>
    </row>
    <row r="40" spans="1:8" s="28" customFormat="1">
      <c r="A40" s="13"/>
      <c r="B40" s="15"/>
      <c r="C40" s="15"/>
      <c r="D40" s="15"/>
      <c r="E40" s="41"/>
      <c r="F40" s="41"/>
      <c r="G40" s="41"/>
      <c r="H40" s="41"/>
    </row>
    <row r="41" spans="1:8" s="28" customFormat="1">
      <c r="A41" s="13"/>
      <c r="B41" s="15"/>
      <c r="C41" s="15"/>
      <c r="D41" s="15"/>
      <c r="E41" s="41"/>
      <c r="F41" s="41"/>
      <c r="G41" s="41"/>
      <c r="H41" s="41"/>
    </row>
    <row r="42" spans="1:8" s="28" customFormat="1" ht="20.25">
      <c r="A42" s="80" t="s">
        <v>5</v>
      </c>
      <c r="B42" s="80"/>
      <c r="C42" s="80"/>
      <c r="D42" s="80"/>
      <c r="E42" s="80"/>
      <c r="F42" s="80"/>
      <c r="G42" s="80"/>
      <c r="H42" s="80"/>
    </row>
    <row r="43" spans="1:8" s="28" customFormat="1">
      <c r="A43" s="17"/>
      <c r="B43" s="17"/>
      <c r="C43" s="17"/>
      <c r="D43" s="17"/>
      <c r="E43" s="17"/>
      <c r="F43" s="17"/>
      <c r="G43" s="17"/>
      <c r="H43" s="17"/>
    </row>
    <row r="44" spans="1:8" s="28" customFormat="1" ht="18.75">
      <c r="A44" s="81" t="str">
        <f>A10</f>
        <v>KINCSEM NEMZETI LÓVERSENY ÉS LOVAS STRATÉGIAI KFT.</v>
      </c>
      <c r="B44" s="81"/>
      <c r="C44" s="81"/>
      <c r="D44" s="81"/>
      <c r="E44" s="81"/>
      <c r="F44" s="81"/>
      <c r="G44" s="81"/>
      <c r="H44" s="81"/>
    </row>
    <row r="45" spans="1:8" s="28" customFormat="1" ht="18.75">
      <c r="A45" s="81" t="str">
        <f>A11</f>
        <v>ALAGI TRÉNINGKÖZPONT</v>
      </c>
      <c r="B45" s="81"/>
      <c r="C45" s="81"/>
      <c r="D45" s="81"/>
      <c r="E45" s="81"/>
      <c r="F45" s="81"/>
      <c r="G45" s="81"/>
      <c r="H45" s="81"/>
    </row>
    <row r="46" spans="1:8" s="28" customFormat="1" ht="18.75">
      <c r="A46" s="81" t="str">
        <f>A12</f>
        <v>MŰEMLÉKI FELÚJÍTÁSI MUNKÁI</v>
      </c>
      <c r="B46" s="81"/>
      <c r="C46" s="81"/>
      <c r="D46" s="81"/>
      <c r="E46" s="81"/>
      <c r="F46" s="81"/>
      <c r="G46" s="81"/>
      <c r="H46" s="81"/>
    </row>
    <row r="47" spans="1:8" s="28" customFormat="1">
      <c r="A47" s="13"/>
      <c r="B47" s="15"/>
      <c r="C47" s="15"/>
      <c r="D47" s="15"/>
      <c r="E47" s="41"/>
      <c r="F47" s="41"/>
      <c r="G47" s="41"/>
      <c r="H47" s="41"/>
    </row>
    <row r="48" spans="1:8" s="28" customFormat="1" ht="15.75">
      <c r="A48" s="79" t="str">
        <f>A14</f>
        <v>VI. TELEP 2. ÉPÜLET - IMI ISTÁLLÓ</v>
      </c>
      <c r="B48" s="79"/>
      <c r="C48" s="79"/>
      <c r="D48" s="79"/>
      <c r="E48" s="79"/>
      <c r="F48" s="79"/>
      <c r="G48" s="79"/>
      <c r="H48" s="79"/>
    </row>
    <row r="49" spans="1:8" s="28" customFormat="1">
      <c r="A49" s="13"/>
      <c r="B49" s="15"/>
      <c r="C49" s="15"/>
      <c r="D49" s="15"/>
      <c r="E49" s="41"/>
      <c r="F49" s="41"/>
      <c r="G49" s="41"/>
      <c r="H49" s="41"/>
    </row>
    <row r="50" spans="1:8" s="28" customFormat="1" ht="15.75">
      <c r="A50" s="78" t="str">
        <f>A16</f>
        <v>SZERKEZETI MUNKÁK</v>
      </c>
      <c r="B50" s="78"/>
      <c r="C50" s="78"/>
      <c r="D50" s="78"/>
      <c r="E50" s="78"/>
      <c r="F50" s="78"/>
      <c r="G50" s="78"/>
      <c r="H50" s="78"/>
    </row>
    <row r="51" spans="1:8" s="28" customFormat="1">
      <c r="A51" s="33"/>
      <c r="B51" s="32"/>
      <c r="C51" s="32"/>
      <c r="D51" s="32"/>
      <c r="E51" s="42"/>
      <c r="F51" s="42"/>
      <c r="G51" s="42"/>
      <c r="H51" s="42"/>
    </row>
    <row r="52" spans="1:8" s="28" customFormat="1">
      <c r="A52" s="33"/>
      <c r="B52" s="32"/>
      <c r="C52" s="32"/>
      <c r="D52" s="32"/>
      <c r="E52" s="42"/>
      <c r="F52" s="42"/>
      <c r="G52" s="42"/>
      <c r="H52" s="42"/>
    </row>
    <row r="53" spans="1:8" s="28" customFormat="1">
      <c r="A53" s="33"/>
      <c r="B53" s="32"/>
      <c r="C53" s="32"/>
      <c r="D53" s="32"/>
      <c r="E53" s="42"/>
      <c r="F53" s="42"/>
      <c r="G53" s="42"/>
      <c r="H53" s="42"/>
    </row>
    <row r="54" spans="1:8" s="28" customFormat="1">
      <c r="A54" s="33"/>
      <c r="B54" s="36"/>
      <c r="C54" s="32"/>
      <c r="D54" s="32"/>
      <c r="E54" s="42"/>
      <c r="F54" s="42"/>
      <c r="G54" s="42"/>
      <c r="H54" s="42"/>
    </row>
    <row r="55" spans="1:8" s="28" customFormat="1">
      <c r="A55" s="33"/>
      <c r="B55" s="36"/>
      <c r="C55" s="32"/>
      <c r="D55" s="32"/>
      <c r="E55" s="42"/>
      <c r="F55" s="42"/>
      <c r="G55" s="42"/>
      <c r="H55" s="42"/>
    </row>
    <row r="56" spans="1:8" s="28" customFormat="1">
      <c r="A56" s="33"/>
      <c r="B56" s="36"/>
      <c r="C56" s="32"/>
      <c r="D56" s="32"/>
      <c r="E56" s="42"/>
      <c r="F56" s="42"/>
      <c r="G56" s="42"/>
      <c r="H56" s="42"/>
    </row>
    <row r="57" spans="1:8" s="28" customFormat="1">
      <c r="A57" s="33"/>
      <c r="B57" s="32"/>
      <c r="C57" s="32"/>
      <c r="D57" s="32"/>
      <c r="E57" s="42"/>
      <c r="F57" s="42"/>
      <c r="G57" s="42"/>
      <c r="H57" s="42"/>
    </row>
    <row r="58" spans="1:8" s="39" customFormat="1" ht="25.5">
      <c r="A58" s="24" t="s">
        <v>36</v>
      </c>
      <c r="B58" s="25" t="s">
        <v>33</v>
      </c>
      <c r="C58" s="26" t="s">
        <v>35</v>
      </c>
      <c r="D58" s="26" t="s">
        <v>45</v>
      </c>
      <c r="E58" s="27" t="s">
        <v>44</v>
      </c>
      <c r="F58" s="27" t="s">
        <v>38</v>
      </c>
      <c r="G58" s="27" t="s">
        <v>34</v>
      </c>
      <c r="H58" s="27" t="s">
        <v>37</v>
      </c>
    </row>
    <row r="61" spans="1:8">
      <c r="B61" s="48" t="str">
        <f>$B$26</f>
        <v>33. Falazás és egyéb kőművesmunkák</v>
      </c>
    </row>
    <row r="63" spans="1:8">
      <c r="A63" s="69">
        <v>1</v>
      </c>
      <c r="B63" s="30" t="s">
        <v>220</v>
      </c>
    </row>
    <row r="64" spans="1:8" ht="25.5">
      <c r="B64" s="30" t="s">
        <v>333</v>
      </c>
      <c r="C64" s="20">
        <v>0</v>
      </c>
      <c r="D64" s="20" t="s">
        <v>94</v>
      </c>
      <c r="E64" s="19" t="s">
        <v>337</v>
      </c>
    </row>
    <row r="65" spans="1:8">
      <c r="B65" s="47"/>
      <c r="C65" s="46"/>
      <c r="D65" s="46"/>
      <c r="E65" s="29"/>
      <c r="F65" s="29"/>
      <c r="G65" s="29"/>
      <c r="H65" s="29"/>
    </row>
    <row r="67" spans="1:8">
      <c r="B67" s="48" t="str">
        <f>Munkanem_33</f>
        <v>33. Falazás és egyéb kőművesmunkák</v>
      </c>
      <c r="G67" s="22"/>
      <c r="H67" s="22"/>
    </row>
    <row r="69" spans="1:8">
      <c r="F69" s="38" t="s">
        <v>40</v>
      </c>
      <c r="G69" s="77"/>
      <c r="H69" s="77"/>
    </row>
    <row r="71" spans="1:8">
      <c r="B71" s="48" t="str">
        <f>$B$28</f>
        <v>35. Ácsmunka</v>
      </c>
    </row>
    <row r="73" spans="1:8">
      <c r="A73" s="23">
        <v>1</v>
      </c>
      <c r="B73" s="30" t="s">
        <v>222</v>
      </c>
    </row>
    <row r="74" spans="1:8" ht="51">
      <c r="B74" s="30" t="s">
        <v>331</v>
      </c>
      <c r="C74" s="20">
        <v>1</v>
      </c>
      <c r="D74" s="20" t="s">
        <v>221</v>
      </c>
      <c r="E74" s="19">
        <v>0</v>
      </c>
      <c r="F74" s="19">
        <v>0</v>
      </c>
      <c r="G74" s="19">
        <f>ROUND(C74*E74,)</f>
        <v>0</v>
      </c>
      <c r="H74" s="19">
        <f>ROUND(C74*F74,)</f>
        <v>0</v>
      </c>
    </row>
    <row r="76" spans="1:8">
      <c r="A76" s="23">
        <f>MAX($A$73:A75)+1</f>
        <v>2</v>
      </c>
      <c r="B76" s="30" t="s">
        <v>223</v>
      </c>
    </row>
    <row r="77" spans="1:8" ht="25.5">
      <c r="B77" s="30" t="s">
        <v>283</v>
      </c>
      <c r="C77" s="20">
        <v>1</v>
      </c>
      <c r="D77" s="20" t="s">
        <v>221</v>
      </c>
      <c r="E77" s="19">
        <v>0</v>
      </c>
      <c r="F77" s="19">
        <v>0</v>
      </c>
      <c r="G77" s="19">
        <f>ROUND(C77*E77,)</f>
        <v>0</v>
      </c>
      <c r="H77" s="19">
        <f>ROUND(C77*F77,)</f>
        <v>0</v>
      </c>
    </row>
    <row r="79" spans="1:8" s="40" customFormat="1">
      <c r="A79" s="69">
        <v>3</v>
      </c>
      <c r="B79" s="30" t="s">
        <v>334</v>
      </c>
      <c r="C79" s="20"/>
      <c r="D79" s="20"/>
      <c r="E79" s="19"/>
      <c r="F79" s="19"/>
      <c r="G79" s="19"/>
      <c r="H79" s="19"/>
    </row>
    <row r="80" spans="1:8" s="40" customFormat="1">
      <c r="A80" s="23"/>
      <c r="B80" s="30" t="s">
        <v>335</v>
      </c>
      <c r="C80" s="20">
        <v>1</v>
      </c>
      <c r="D80" s="20" t="s">
        <v>336</v>
      </c>
      <c r="E80" s="19">
        <v>0</v>
      </c>
      <c r="F80" s="19">
        <v>0</v>
      </c>
      <c r="G80" s="19">
        <f>ROUND(C80*E80,)</f>
        <v>0</v>
      </c>
      <c r="H80" s="19">
        <f>ROUND(C80*F80,)</f>
        <v>0</v>
      </c>
    </row>
    <row r="81" spans="2:8">
      <c r="B81" s="47"/>
      <c r="C81" s="46"/>
      <c r="D81" s="46"/>
      <c r="E81" s="29"/>
      <c r="F81" s="29"/>
      <c r="G81" s="29"/>
      <c r="H81" s="29"/>
    </row>
    <row r="83" spans="2:8">
      <c r="B83" s="48" t="str">
        <f>Munkanem_35</f>
        <v>35. Ácsmunka</v>
      </c>
      <c r="G83" s="22">
        <f>SUM(G73:G82)</f>
        <v>0</v>
      </c>
      <c r="H83" s="22">
        <f>SUM(H73:H82)</f>
        <v>0</v>
      </c>
    </row>
    <row r="85" spans="2:8">
      <c r="F85" s="38" t="s">
        <v>40</v>
      </c>
      <c r="G85" s="77">
        <f>G83+H83</f>
        <v>0</v>
      </c>
      <c r="H85" s="77"/>
    </row>
  </sheetData>
  <mergeCells count="15">
    <mergeCell ref="G85:H85"/>
    <mergeCell ref="G69:H69"/>
    <mergeCell ref="A50:H50"/>
    <mergeCell ref="A48:H48"/>
    <mergeCell ref="A8:H8"/>
    <mergeCell ref="A10:H10"/>
    <mergeCell ref="A11:H11"/>
    <mergeCell ref="A12:H12"/>
    <mergeCell ref="A14:H14"/>
    <mergeCell ref="A16:H16"/>
    <mergeCell ref="G33:H33"/>
    <mergeCell ref="A42:H42"/>
    <mergeCell ref="A44:H44"/>
    <mergeCell ref="A45:H45"/>
    <mergeCell ref="A46:H46"/>
  </mergeCells>
  <hyperlinks>
    <hyperlink ref="B26" location="Munkanem_33" display="33. Falazás és egyéb kőművesmunkák"/>
    <hyperlink ref="B28" location="Munkanem_35" display="35. Ácsmunka"/>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 manualBreakCount="1">
    <brk id="34" max="7" man="1"/>
  </rowBreaks>
</worksheet>
</file>

<file path=xl/worksheets/sheet3.xml><?xml version="1.0" encoding="utf-8"?>
<worksheet xmlns="http://schemas.openxmlformats.org/spreadsheetml/2006/main" xmlns:r="http://schemas.openxmlformats.org/officeDocument/2006/relationships">
  <dimension ref="A1:H658"/>
  <sheetViews>
    <sheetView view="pageBreakPreview" zoomScaleNormal="85" workbookViewId="0"/>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0" t="s">
        <v>4</v>
      </c>
      <c r="B8" s="80"/>
      <c r="C8" s="80"/>
      <c r="D8" s="80"/>
      <c r="E8" s="80"/>
      <c r="F8" s="80"/>
      <c r="G8" s="80"/>
      <c r="H8" s="80"/>
    </row>
    <row r="9" spans="1:8" s="28" customFormat="1">
      <c r="A9" s="17"/>
      <c r="B9" s="17"/>
      <c r="C9" s="17"/>
      <c r="D9" s="17"/>
      <c r="E9" s="17"/>
      <c r="F9" s="17"/>
      <c r="G9" s="17"/>
      <c r="H9" s="17"/>
    </row>
    <row r="10" spans="1:8" s="28" customFormat="1" ht="18.75">
      <c r="A10" s="81" t="str">
        <f>Főösszesítő!$A$10</f>
        <v>KINCSEM NEMZETI LÓVERSENY ÉS LOVAS STRATÉGIAI KFT.</v>
      </c>
      <c r="B10" s="81"/>
      <c r="C10" s="81"/>
      <c r="D10" s="81"/>
      <c r="E10" s="81"/>
      <c r="F10" s="81"/>
      <c r="G10" s="81"/>
      <c r="H10" s="81"/>
    </row>
    <row r="11" spans="1:8" s="28" customFormat="1" ht="18.75">
      <c r="A11" s="81" t="str">
        <f>Főösszesítő!$A$11</f>
        <v>ALAGI TRÉNINGKÖZPONT</v>
      </c>
      <c r="B11" s="81"/>
      <c r="C11" s="81"/>
      <c r="D11" s="81"/>
      <c r="E11" s="81"/>
      <c r="F11" s="81"/>
      <c r="G11" s="81"/>
      <c r="H11" s="81"/>
    </row>
    <row r="12" spans="1:8" s="28" customFormat="1" ht="18.75">
      <c r="A12" s="81" t="str">
        <f>Főösszesítő!$A$12</f>
        <v>MŰEMLÉKI FELÚJÍTÁSI MUNKÁI</v>
      </c>
      <c r="B12" s="81"/>
      <c r="C12" s="81"/>
      <c r="D12" s="81"/>
      <c r="E12" s="81"/>
      <c r="F12" s="81"/>
      <c r="G12" s="81"/>
      <c r="H12" s="81"/>
    </row>
    <row r="13" spans="1:8" s="28" customFormat="1">
      <c r="A13" s="13"/>
      <c r="B13" s="15"/>
      <c r="C13" s="15"/>
      <c r="D13" s="15"/>
      <c r="E13" s="41"/>
      <c r="F13" s="41"/>
      <c r="G13" s="41"/>
      <c r="H13" s="41"/>
    </row>
    <row r="14" spans="1:8" s="28" customFormat="1" ht="15.75">
      <c r="A14" s="79" t="str">
        <f>Főösszesítő!$A$14</f>
        <v>VI. TELEP 2. ÉPÜLET - IMI ISTÁLLÓ</v>
      </c>
      <c r="B14" s="79"/>
      <c r="C14" s="79"/>
      <c r="D14" s="79"/>
      <c r="E14" s="79"/>
      <c r="F14" s="79"/>
      <c r="G14" s="79"/>
      <c r="H14" s="79"/>
    </row>
    <row r="15" spans="1:8" s="28" customFormat="1">
      <c r="A15" s="13"/>
      <c r="B15" s="15"/>
      <c r="C15" s="15"/>
      <c r="D15" s="15"/>
      <c r="E15" s="41"/>
      <c r="F15" s="41"/>
      <c r="G15" s="41"/>
      <c r="H15" s="41"/>
    </row>
    <row r="16" spans="1:8" s="28" customFormat="1" ht="15.75">
      <c r="A16" s="78" t="s">
        <v>30</v>
      </c>
      <c r="B16" s="78"/>
      <c r="C16" s="78"/>
      <c r="D16" s="78"/>
      <c r="E16" s="78"/>
      <c r="F16" s="78"/>
      <c r="G16" s="78"/>
      <c r="H16" s="78"/>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G108</f>
        <v>0</v>
      </c>
      <c r="H26" s="42">
        <f>H108</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G142</f>
        <v>0</v>
      </c>
      <c r="H28" s="42">
        <f>H142</f>
        <v>0</v>
      </c>
    </row>
    <row r="29" spans="1:8" s="28" customFormat="1" ht="2.4500000000000002" customHeight="1">
      <c r="A29" s="33"/>
      <c r="B29" s="32"/>
      <c r="C29" s="32"/>
      <c r="D29" s="32"/>
      <c r="E29" s="42"/>
      <c r="F29" s="42"/>
      <c r="G29" s="42"/>
      <c r="H29" s="42"/>
    </row>
    <row r="30" spans="1:8" s="28" customFormat="1">
      <c r="A30" s="33"/>
      <c r="B30" s="32" t="s">
        <v>17</v>
      </c>
      <c r="C30" s="32"/>
      <c r="D30" s="32"/>
      <c r="E30" s="42"/>
      <c r="F30" s="42"/>
      <c r="G30" s="42">
        <f>G152</f>
        <v>0</v>
      </c>
      <c r="H30" s="42">
        <f>H152</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G189</f>
        <v>0</v>
      </c>
      <c r="H32" s="42">
        <f>H189</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G199</f>
        <v>0</v>
      </c>
      <c r="H34" s="42">
        <f>H199</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G221</f>
        <v>0</v>
      </c>
      <c r="H36" s="42">
        <f>H221</f>
        <v>0</v>
      </c>
    </row>
    <row r="37" spans="1:8" s="28" customFormat="1" ht="2.4500000000000002" customHeight="1">
      <c r="A37" s="33"/>
      <c r="B37" s="32"/>
      <c r="C37" s="32"/>
      <c r="D37" s="32"/>
      <c r="E37" s="42"/>
      <c r="F37" s="42"/>
      <c r="G37" s="42"/>
      <c r="H37" s="42"/>
    </row>
    <row r="38" spans="1:8" s="28" customFormat="1">
      <c r="A38" s="33"/>
      <c r="B38" s="32" t="s">
        <v>15</v>
      </c>
      <c r="C38" s="32"/>
      <c r="D38" s="32"/>
      <c r="E38" s="42"/>
      <c r="F38" s="42"/>
      <c r="G38" s="42">
        <f>G276</f>
        <v>0</v>
      </c>
      <c r="H38" s="42">
        <f>H276</f>
        <v>0</v>
      </c>
    </row>
    <row r="39" spans="1:8" s="28" customFormat="1" ht="2.4500000000000002" customHeight="1">
      <c r="A39" s="33"/>
      <c r="B39" s="32"/>
      <c r="C39" s="32"/>
      <c r="D39" s="32"/>
      <c r="E39" s="42"/>
      <c r="F39" s="42"/>
      <c r="G39" s="42"/>
      <c r="H39" s="42"/>
    </row>
    <row r="40" spans="1:8" s="28" customFormat="1">
      <c r="A40" s="33"/>
      <c r="B40" s="32" t="s">
        <v>16</v>
      </c>
      <c r="C40" s="32"/>
      <c r="D40" s="32"/>
      <c r="E40" s="42"/>
      <c r="F40" s="42"/>
      <c r="G40" s="42">
        <f>G316</f>
        <v>0</v>
      </c>
      <c r="H40" s="42">
        <f>H316</f>
        <v>0</v>
      </c>
    </row>
    <row r="41" spans="1:8" s="28" customFormat="1" ht="2.4500000000000002" customHeight="1">
      <c r="A41" s="33"/>
      <c r="B41" s="32"/>
      <c r="C41" s="32"/>
      <c r="D41" s="32"/>
      <c r="E41" s="42"/>
      <c r="F41" s="42"/>
      <c r="G41" s="42"/>
      <c r="H41" s="42"/>
    </row>
    <row r="42" spans="1:8" s="28" customFormat="1">
      <c r="A42" s="33"/>
      <c r="B42" s="32" t="s">
        <v>18</v>
      </c>
      <c r="C42" s="32"/>
      <c r="D42" s="32"/>
      <c r="E42" s="42"/>
      <c r="F42" s="42"/>
      <c r="G42" s="42">
        <f>G329</f>
        <v>0</v>
      </c>
      <c r="H42" s="42">
        <f>H329</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G342</f>
        <v>0</v>
      </c>
      <c r="H44" s="42">
        <f>H342</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G376</f>
        <v>0</v>
      </c>
      <c r="H46" s="42">
        <f>H376</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G419</f>
        <v>0</v>
      </c>
      <c r="H48" s="42">
        <f>H419</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G456</f>
        <v>0</v>
      </c>
      <c r="H50" s="42">
        <f>H456</f>
        <v>0</v>
      </c>
    </row>
    <row r="51" spans="1:8" s="28" customFormat="1" ht="2.4500000000000002" customHeight="1">
      <c r="A51" s="33"/>
      <c r="B51" s="32"/>
      <c r="C51" s="32"/>
      <c r="D51" s="32"/>
      <c r="E51" s="42"/>
      <c r="F51" s="42"/>
      <c r="G51" s="42"/>
      <c r="H51" s="42"/>
    </row>
    <row r="52" spans="1:8" s="28" customFormat="1">
      <c r="A52" s="33"/>
      <c r="B52" s="32" t="s">
        <v>23</v>
      </c>
      <c r="C52" s="32"/>
      <c r="D52" s="32"/>
      <c r="E52" s="42"/>
      <c r="F52" s="42"/>
      <c r="G52" s="42">
        <f>G497</f>
        <v>0</v>
      </c>
      <c r="H52" s="42">
        <f>H497</f>
        <v>0</v>
      </c>
    </row>
    <row r="53" spans="1:8" s="28" customFormat="1" ht="2.25" customHeight="1">
      <c r="A53" s="33"/>
      <c r="B53" s="32"/>
      <c r="C53" s="32"/>
      <c r="D53" s="32"/>
      <c r="E53" s="42"/>
      <c r="F53" s="42"/>
      <c r="G53" s="42"/>
      <c r="H53" s="42"/>
    </row>
    <row r="54" spans="1:8" s="28" customFormat="1">
      <c r="A54" s="33"/>
      <c r="B54" s="32" t="s">
        <v>24</v>
      </c>
      <c r="C54" s="32"/>
      <c r="D54" s="32"/>
      <c r="E54" s="42"/>
      <c r="F54" s="42"/>
      <c r="G54" s="42">
        <f>G530</f>
        <v>0</v>
      </c>
      <c r="H54" s="42">
        <f>H530</f>
        <v>0</v>
      </c>
    </row>
    <row r="55" spans="1:8" s="28" customFormat="1" ht="2.25" customHeight="1">
      <c r="A55" s="33"/>
      <c r="B55" s="32"/>
      <c r="C55" s="32"/>
      <c r="D55" s="32"/>
      <c r="E55" s="42"/>
      <c r="F55" s="42"/>
      <c r="G55" s="42"/>
      <c r="H55" s="42"/>
    </row>
    <row r="56" spans="1:8" s="28" customFormat="1">
      <c r="A56" s="33"/>
      <c r="B56" s="32" t="s">
        <v>25</v>
      </c>
      <c r="C56" s="32"/>
      <c r="D56" s="32"/>
      <c r="E56" s="42"/>
      <c r="F56" s="42"/>
      <c r="G56" s="42">
        <f>G576</f>
        <v>0</v>
      </c>
      <c r="H56" s="42">
        <f>H576</f>
        <v>0</v>
      </c>
    </row>
    <row r="57" spans="1:8" s="28" customFormat="1" ht="2.25" customHeight="1">
      <c r="A57" s="33"/>
      <c r="B57" s="32"/>
      <c r="C57" s="32"/>
      <c r="D57" s="32"/>
      <c r="E57" s="42"/>
      <c r="F57" s="42"/>
      <c r="G57" s="42"/>
      <c r="H57" s="42"/>
    </row>
    <row r="58" spans="1:8" s="28" customFormat="1">
      <c r="A58" s="33"/>
      <c r="B58" s="32" t="s">
        <v>26</v>
      </c>
      <c r="C58" s="32"/>
      <c r="D58" s="32"/>
      <c r="E58" s="42"/>
      <c r="F58" s="42"/>
      <c r="G58" s="42">
        <f>G607</f>
        <v>0</v>
      </c>
      <c r="H58" s="42">
        <f>H607</f>
        <v>0</v>
      </c>
    </row>
    <row r="59" spans="1:8" s="28" customFormat="1" ht="2.25" customHeight="1">
      <c r="A59" s="33"/>
      <c r="B59" s="32"/>
      <c r="C59" s="32"/>
      <c r="D59" s="32"/>
      <c r="E59" s="42"/>
      <c r="F59" s="42"/>
      <c r="G59" s="42"/>
      <c r="H59" s="42"/>
    </row>
    <row r="60" spans="1:8" s="28" customFormat="1">
      <c r="A60" s="33"/>
      <c r="B60" s="32" t="s">
        <v>28</v>
      </c>
      <c r="C60" s="32"/>
      <c r="D60" s="32"/>
      <c r="E60" s="42"/>
      <c r="F60" s="42"/>
      <c r="G60" s="42">
        <f>G623</f>
        <v>0</v>
      </c>
      <c r="H60" s="42">
        <f>H623</f>
        <v>0</v>
      </c>
    </row>
    <row r="61" spans="1:8" s="28" customFormat="1" ht="2.25" customHeight="1">
      <c r="A61" s="33"/>
      <c r="B61" s="32"/>
      <c r="C61" s="32"/>
      <c r="D61" s="32"/>
      <c r="E61" s="42"/>
      <c r="F61" s="42"/>
      <c r="G61" s="42"/>
      <c r="H61" s="42"/>
    </row>
    <row r="62" spans="1:8" s="28" customFormat="1">
      <c r="A62" s="33"/>
      <c r="B62" s="32" t="s">
        <v>31</v>
      </c>
      <c r="C62" s="32"/>
      <c r="D62" s="32"/>
      <c r="E62" s="42"/>
      <c r="F62" s="42"/>
      <c r="G62" s="42">
        <f>G633</f>
        <v>0</v>
      </c>
      <c r="H62" s="42">
        <f>H633</f>
        <v>0</v>
      </c>
    </row>
    <row r="63" spans="1:8" s="28" customFormat="1" ht="1.5" customHeight="1">
      <c r="A63" s="33"/>
      <c r="B63" s="32"/>
      <c r="C63" s="32"/>
      <c r="D63" s="32"/>
      <c r="E63" s="42"/>
      <c r="F63" s="42"/>
      <c r="G63" s="42"/>
      <c r="H63" s="42"/>
    </row>
    <row r="64" spans="1:8" s="28" customFormat="1">
      <c r="A64" s="33"/>
      <c r="B64" s="32" t="s">
        <v>29</v>
      </c>
      <c r="C64" s="32"/>
      <c r="D64" s="32"/>
      <c r="E64" s="42"/>
      <c r="F64" s="42"/>
      <c r="G64" s="42">
        <f>G646</f>
        <v>0</v>
      </c>
      <c r="H64" s="42">
        <f>H646</f>
        <v>0</v>
      </c>
    </row>
    <row r="65" spans="1:8" s="28" customFormat="1" ht="2.25" customHeight="1">
      <c r="A65" s="33"/>
      <c r="B65" s="32"/>
      <c r="C65" s="32"/>
      <c r="D65" s="32"/>
      <c r="E65" s="42"/>
      <c r="F65" s="42"/>
      <c r="G65" s="42"/>
      <c r="H65" s="42"/>
    </row>
    <row r="66" spans="1:8" s="28" customFormat="1">
      <c r="A66" s="33"/>
      <c r="B66" s="32" t="s">
        <v>144</v>
      </c>
      <c r="C66" s="32"/>
      <c r="D66" s="32"/>
      <c r="E66" s="42"/>
      <c r="F66" s="42"/>
      <c r="G66" s="42">
        <f>G656</f>
        <v>0</v>
      </c>
      <c r="H66" s="42">
        <f>H656</f>
        <v>0</v>
      </c>
    </row>
    <row r="67" spans="1:8" s="28" customFormat="1" ht="2.4500000000000002" customHeight="1">
      <c r="A67" s="33"/>
      <c r="B67" s="34"/>
      <c r="C67" s="34"/>
      <c r="D67" s="34"/>
      <c r="E67" s="43"/>
      <c r="F67" s="43"/>
      <c r="G67" s="43"/>
      <c r="H67" s="43"/>
    </row>
    <row r="68" spans="1:8" s="28" customFormat="1" ht="2.4500000000000002" customHeight="1">
      <c r="A68" s="33"/>
      <c r="B68" s="35"/>
      <c r="C68" s="35"/>
      <c r="D68" s="35"/>
      <c r="E68" s="44"/>
      <c r="F68" s="44"/>
      <c r="G68" s="44"/>
      <c r="H68" s="44"/>
    </row>
    <row r="69" spans="1:8" s="28" customFormat="1">
      <c r="A69" s="33"/>
      <c r="B69" s="32"/>
      <c r="C69" s="32"/>
      <c r="D69" s="32"/>
      <c r="E69" s="42"/>
      <c r="F69" s="42"/>
      <c r="G69" s="45">
        <f>SUM(G26:G68)</f>
        <v>0</v>
      </c>
      <c r="H69" s="45">
        <f>SUM(H26:H68)</f>
        <v>0</v>
      </c>
    </row>
    <row r="70" spans="1:8" s="28" customFormat="1">
      <c r="A70" s="33"/>
      <c r="B70" s="32"/>
      <c r="C70" s="32"/>
      <c r="D70" s="32"/>
      <c r="E70" s="42"/>
      <c r="F70" s="42"/>
      <c r="G70" s="42"/>
      <c r="H70" s="42"/>
    </row>
    <row r="71" spans="1:8" s="28" customFormat="1">
      <c r="A71" s="33"/>
      <c r="B71" s="32"/>
      <c r="C71" s="32"/>
      <c r="D71" s="32"/>
      <c r="E71" s="42"/>
      <c r="F71" s="31" t="s">
        <v>39</v>
      </c>
      <c r="G71" s="82">
        <f>G69+H69</f>
        <v>0</v>
      </c>
      <c r="H71" s="82"/>
    </row>
    <row r="72" spans="1:8" s="28" customFormat="1">
      <c r="A72" s="33"/>
      <c r="B72" s="32"/>
      <c r="C72" s="32"/>
      <c r="D72" s="32"/>
      <c r="E72" s="42"/>
      <c r="F72" s="42"/>
      <c r="G72" s="42"/>
      <c r="H72" s="42"/>
    </row>
    <row r="73" spans="1:8" s="28" customFormat="1">
      <c r="A73" s="14" t="str">
        <f>A1</f>
        <v>Tervező: ÁSZÁRI Iparfejlesztő Kft.</v>
      </c>
      <c r="B73" s="15"/>
      <c r="C73" s="15"/>
      <c r="D73" s="15"/>
      <c r="E73" s="41"/>
      <c r="F73" s="41"/>
      <c r="G73" s="41"/>
      <c r="H73" s="60" t="str">
        <f>H1</f>
        <v>Dátum: 2016.03.07</v>
      </c>
    </row>
    <row r="74" spans="1:8" s="28" customFormat="1">
      <c r="A74" s="14" t="str">
        <f>A2</f>
        <v>Cím: 1061 Budapest, Anker köz 2-4.</v>
      </c>
      <c r="B74" s="15"/>
      <c r="C74" s="15"/>
      <c r="D74" s="15"/>
      <c r="E74" s="41"/>
      <c r="F74" s="41"/>
      <c r="G74" s="41"/>
      <c r="H74" s="12"/>
    </row>
    <row r="75" spans="1:8" s="28" customFormat="1">
      <c r="A75" s="14"/>
      <c r="B75" s="15"/>
      <c r="C75" s="15"/>
      <c r="D75" s="15"/>
      <c r="E75" s="41"/>
      <c r="F75" s="41"/>
      <c r="G75" s="41"/>
      <c r="H75" s="12"/>
    </row>
    <row r="76" spans="1:8" s="28" customFormat="1">
      <c r="A76" s="14"/>
      <c r="B76" s="15"/>
      <c r="C76" s="15"/>
      <c r="D76" s="15"/>
      <c r="E76" s="41"/>
      <c r="F76" s="41"/>
      <c r="G76" s="41"/>
      <c r="H76" s="41"/>
    </row>
    <row r="77" spans="1:8" s="28" customFormat="1">
      <c r="A77" s="14"/>
      <c r="B77" s="15"/>
      <c r="C77" s="15"/>
      <c r="D77" s="15"/>
      <c r="E77" s="41"/>
      <c r="F77" s="41"/>
      <c r="G77" s="41"/>
      <c r="H77" s="41"/>
    </row>
    <row r="78" spans="1:8" s="28" customFormat="1">
      <c r="A78" s="13"/>
      <c r="B78" s="15"/>
      <c r="C78" s="15"/>
      <c r="D78" s="15"/>
      <c r="E78" s="41"/>
      <c r="F78" s="41"/>
      <c r="G78" s="41"/>
      <c r="H78" s="41"/>
    </row>
    <row r="79" spans="1:8" s="28" customFormat="1">
      <c r="A79" s="13"/>
      <c r="B79" s="15"/>
      <c r="C79" s="15"/>
      <c r="D79" s="15"/>
      <c r="E79" s="41"/>
      <c r="F79" s="41"/>
      <c r="G79" s="41"/>
      <c r="H79" s="41"/>
    </row>
    <row r="80" spans="1:8" s="28" customFormat="1" ht="20.25">
      <c r="A80" s="80" t="s">
        <v>5</v>
      </c>
      <c r="B80" s="80"/>
      <c r="C80" s="80"/>
      <c r="D80" s="80"/>
      <c r="E80" s="80"/>
      <c r="F80" s="80"/>
      <c r="G80" s="80"/>
      <c r="H80" s="80"/>
    </row>
    <row r="81" spans="1:8" s="28" customFormat="1">
      <c r="A81" s="17"/>
      <c r="B81" s="17"/>
      <c r="C81" s="17"/>
      <c r="D81" s="17"/>
      <c r="E81" s="17"/>
      <c r="F81" s="17"/>
      <c r="G81" s="17"/>
      <c r="H81" s="17"/>
    </row>
    <row r="82" spans="1:8" s="28" customFormat="1" ht="18.75">
      <c r="A82" s="81" t="str">
        <f>A10</f>
        <v>KINCSEM NEMZETI LÓVERSENY ÉS LOVAS STRATÉGIAI KFT.</v>
      </c>
      <c r="B82" s="81"/>
      <c r="C82" s="81"/>
      <c r="D82" s="81"/>
      <c r="E82" s="81"/>
      <c r="F82" s="81"/>
      <c r="G82" s="81"/>
      <c r="H82" s="81"/>
    </row>
    <row r="83" spans="1:8" s="28" customFormat="1" ht="18.75">
      <c r="A83" s="81" t="str">
        <f>A11</f>
        <v>ALAGI TRÉNINGKÖZPONT</v>
      </c>
      <c r="B83" s="81"/>
      <c r="C83" s="81"/>
      <c r="D83" s="81"/>
      <c r="E83" s="81"/>
      <c r="F83" s="81"/>
      <c r="G83" s="81"/>
      <c r="H83" s="81"/>
    </row>
    <row r="84" spans="1:8" s="28" customFormat="1" ht="18.75">
      <c r="A84" s="81" t="str">
        <f>A12</f>
        <v>MŰEMLÉKI FELÚJÍTÁSI MUNKÁI</v>
      </c>
      <c r="B84" s="81"/>
      <c r="C84" s="81"/>
      <c r="D84" s="81"/>
      <c r="E84" s="81"/>
      <c r="F84" s="81"/>
      <c r="G84" s="81"/>
      <c r="H84" s="81"/>
    </row>
    <row r="85" spans="1:8" s="28" customFormat="1">
      <c r="A85" s="13"/>
      <c r="B85" s="15"/>
      <c r="C85" s="15"/>
      <c r="D85" s="15"/>
      <c r="E85" s="41"/>
      <c r="F85" s="41"/>
      <c r="G85" s="41"/>
      <c r="H85" s="41"/>
    </row>
    <row r="86" spans="1:8" s="28" customFormat="1" ht="15.75">
      <c r="A86" s="79" t="str">
        <f>A14</f>
        <v>VI. TELEP 2. ÉPÜLET - IMI ISTÁLLÓ</v>
      </c>
      <c r="B86" s="79"/>
      <c r="C86" s="79"/>
      <c r="D86" s="79"/>
      <c r="E86" s="79"/>
      <c r="F86" s="79"/>
      <c r="G86" s="79"/>
      <c r="H86" s="79"/>
    </row>
    <row r="87" spans="1:8" s="28" customFormat="1">
      <c r="A87" s="13"/>
      <c r="B87" s="15"/>
      <c r="C87" s="15"/>
      <c r="D87" s="15"/>
      <c r="E87" s="41"/>
      <c r="F87" s="41"/>
      <c r="G87" s="41"/>
      <c r="H87" s="41"/>
    </row>
    <row r="88" spans="1:8" s="28" customFormat="1" ht="15.75">
      <c r="A88" s="78" t="str">
        <f>A16</f>
        <v>ÉPÍTÉSZETI MUNKÁK</v>
      </c>
      <c r="B88" s="78"/>
      <c r="C88" s="78"/>
      <c r="D88" s="78"/>
      <c r="E88" s="78"/>
      <c r="F88" s="78"/>
      <c r="G88" s="78"/>
      <c r="H88" s="78"/>
    </row>
    <row r="89" spans="1:8" s="28" customFormat="1">
      <c r="A89" s="33"/>
      <c r="B89" s="32"/>
      <c r="C89" s="32"/>
      <c r="D89" s="32"/>
      <c r="E89" s="42"/>
      <c r="F89" s="42"/>
      <c r="G89" s="42"/>
      <c r="H89" s="42"/>
    </row>
    <row r="90" spans="1:8" s="28" customFormat="1">
      <c r="A90" s="33"/>
      <c r="B90" s="32"/>
      <c r="C90" s="32"/>
      <c r="D90" s="32"/>
      <c r="E90" s="42"/>
      <c r="F90" s="42"/>
      <c r="G90" s="42"/>
      <c r="H90" s="42"/>
    </row>
    <row r="91" spans="1:8" s="28" customFormat="1">
      <c r="A91" s="33"/>
      <c r="B91" s="32"/>
      <c r="C91" s="32"/>
      <c r="D91" s="32"/>
      <c r="E91" s="42"/>
      <c r="F91" s="42"/>
      <c r="G91" s="42"/>
      <c r="H91" s="42"/>
    </row>
    <row r="92" spans="1:8" s="28" customFormat="1">
      <c r="A92" s="33"/>
      <c r="B92" s="36"/>
      <c r="C92" s="32"/>
      <c r="D92" s="32"/>
      <c r="E92" s="42"/>
      <c r="F92" s="42"/>
      <c r="G92" s="42"/>
      <c r="H92" s="42"/>
    </row>
    <row r="93" spans="1:8" s="28" customFormat="1">
      <c r="A93" s="33"/>
      <c r="B93" s="36"/>
      <c r="C93" s="32"/>
      <c r="D93" s="32"/>
      <c r="E93" s="42"/>
      <c r="F93" s="42"/>
      <c r="G93" s="42"/>
      <c r="H93" s="42"/>
    </row>
    <row r="94" spans="1:8" s="28" customFormat="1">
      <c r="A94" s="33"/>
      <c r="B94" s="36"/>
      <c r="C94" s="32"/>
      <c r="D94" s="32"/>
      <c r="E94" s="42"/>
      <c r="F94" s="42"/>
      <c r="G94" s="42"/>
      <c r="H94" s="42"/>
    </row>
    <row r="95" spans="1:8" s="28" customFormat="1">
      <c r="A95" s="33"/>
      <c r="B95" s="32"/>
      <c r="C95" s="32"/>
      <c r="D95" s="32"/>
      <c r="E95" s="42"/>
      <c r="F95" s="42"/>
      <c r="G95" s="42"/>
      <c r="H95" s="42"/>
    </row>
    <row r="96" spans="1:8" s="39" customFormat="1" ht="25.5">
      <c r="A96" s="24" t="s">
        <v>36</v>
      </c>
      <c r="B96" s="25" t="s">
        <v>33</v>
      </c>
      <c r="C96" s="26" t="s">
        <v>35</v>
      </c>
      <c r="D96" s="26" t="s">
        <v>45</v>
      </c>
      <c r="E96" s="27" t="s">
        <v>44</v>
      </c>
      <c r="F96" s="27" t="s">
        <v>38</v>
      </c>
      <c r="G96" s="27" t="s">
        <v>34</v>
      </c>
      <c r="H96" s="27" t="s">
        <v>37</v>
      </c>
    </row>
    <row r="99" spans="1:8">
      <c r="B99" s="48" t="str">
        <f>$B$26</f>
        <v>15. Zsaluzás és állványozás</v>
      </c>
    </row>
    <row r="101" spans="1:8">
      <c r="A101" s="61">
        <v>1</v>
      </c>
      <c r="B101" s="62" t="s">
        <v>58</v>
      </c>
      <c r="D101" s="21"/>
    </row>
    <row r="102" spans="1:8" ht="38.25">
      <c r="A102" s="61"/>
      <c r="B102" s="62" t="s">
        <v>200</v>
      </c>
      <c r="C102" s="20">
        <v>53.98</v>
      </c>
      <c r="D102" s="21" t="s">
        <v>3</v>
      </c>
      <c r="E102" s="19">
        <v>0</v>
      </c>
      <c r="F102" s="19">
        <v>0</v>
      </c>
      <c r="G102" s="19">
        <f>ROUND(C102*E102,)</f>
        <v>0</v>
      </c>
      <c r="H102" s="19">
        <f>ROUND(C102*F102,)</f>
        <v>0</v>
      </c>
    </row>
    <row r="103" spans="1:8">
      <c r="A103" s="61"/>
      <c r="B103" s="62"/>
      <c r="D103" s="21"/>
    </row>
    <row r="104" spans="1:8">
      <c r="A104" s="23">
        <f>MAX($A$101:A103)+1</f>
        <v>2</v>
      </c>
      <c r="B104" s="62" t="s">
        <v>59</v>
      </c>
      <c r="D104" s="21"/>
    </row>
    <row r="105" spans="1:8" ht="102">
      <c r="A105" s="61"/>
      <c r="B105" s="62" t="s">
        <v>61</v>
      </c>
      <c r="C105" s="20">
        <v>173.8</v>
      </c>
      <c r="D105" s="21" t="s">
        <v>3</v>
      </c>
      <c r="E105" s="19">
        <v>0</v>
      </c>
      <c r="F105" s="19">
        <v>0</v>
      </c>
      <c r="G105" s="19">
        <f>ROUND(C105*E105,)</f>
        <v>0</v>
      </c>
      <c r="H105" s="19">
        <f>ROUND(C105*F105,)</f>
        <v>0</v>
      </c>
    </row>
    <row r="106" spans="1:8" s="40" customFormat="1">
      <c r="A106" s="23"/>
      <c r="B106" s="47"/>
      <c r="C106" s="46"/>
      <c r="D106" s="46"/>
      <c r="E106" s="29"/>
      <c r="F106" s="29"/>
      <c r="G106" s="29"/>
      <c r="H106" s="29"/>
    </row>
    <row r="108" spans="1:8" s="40" customFormat="1">
      <c r="A108" s="23"/>
      <c r="B108" s="48" t="str">
        <f>Munkanem_15</f>
        <v>15. Zsaluzás és állványozás</v>
      </c>
      <c r="C108" s="20"/>
      <c r="D108" s="20"/>
      <c r="E108" s="19"/>
      <c r="F108" s="19"/>
      <c r="G108" s="22">
        <f>SUM(G101:G107)</f>
        <v>0</v>
      </c>
      <c r="H108" s="22">
        <f>SUM(H101:H107)</f>
        <v>0</v>
      </c>
    </row>
    <row r="110" spans="1:8" s="40" customFormat="1">
      <c r="A110" s="23"/>
      <c r="B110" s="30"/>
      <c r="C110" s="20"/>
      <c r="D110" s="20"/>
      <c r="E110" s="19"/>
      <c r="F110" s="38" t="s">
        <v>40</v>
      </c>
      <c r="G110" s="77">
        <f>G108+H108</f>
        <v>0</v>
      </c>
      <c r="H110" s="77"/>
    </row>
    <row r="112" spans="1:8" s="40" customFormat="1">
      <c r="A112" s="23"/>
      <c r="B112" s="48" t="str">
        <f>$B$28</f>
        <v>21. Irtás, föld és sziklamunka</v>
      </c>
      <c r="C112" s="20"/>
      <c r="D112" s="20"/>
      <c r="E112" s="19"/>
      <c r="F112" s="19"/>
      <c r="G112" s="19"/>
      <c r="H112" s="19"/>
    </row>
    <row r="114" spans="1:8" s="40" customFormat="1">
      <c r="A114" s="23">
        <v>1</v>
      </c>
      <c r="B114" s="62" t="s">
        <v>63</v>
      </c>
      <c r="C114" s="20"/>
      <c r="D114" s="21"/>
      <c r="E114" s="19"/>
      <c r="F114" s="19"/>
      <c r="G114" s="19"/>
      <c r="H114" s="19"/>
    </row>
    <row r="115" spans="1:8" s="40" customFormat="1">
      <c r="A115" s="23"/>
      <c r="B115" s="62" t="s">
        <v>64</v>
      </c>
      <c r="C115" s="20">
        <v>41.26</v>
      </c>
      <c r="D115" s="21" t="s">
        <v>62</v>
      </c>
      <c r="E115" s="19">
        <v>0</v>
      </c>
      <c r="F115" s="19">
        <v>0</v>
      </c>
      <c r="G115" s="19">
        <f>ROUND(C115*E115,)</f>
        <v>0</v>
      </c>
      <c r="H115" s="19">
        <f>ROUND(C115*F115,)</f>
        <v>0</v>
      </c>
    </row>
    <row r="116" spans="1:8">
      <c r="A116" s="61"/>
      <c r="B116" s="62"/>
      <c r="D116" s="21"/>
    </row>
    <row r="117" spans="1:8">
      <c r="A117" s="23">
        <f>MAX($A$114:A116)+1</f>
        <v>2</v>
      </c>
      <c r="B117" s="62" t="s">
        <v>65</v>
      </c>
      <c r="D117" s="21"/>
    </row>
    <row r="118" spans="1:8" ht="38.25">
      <c r="A118" s="61"/>
      <c r="B118" s="62" t="s">
        <v>70</v>
      </c>
      <c r="C118" s="20">
        <v>41.26</v>
      </c>
      <c r="D118" s="21" t="s">
        <v>62</v>
      </c>
      <c r="E118" s="19">
        <v>0</v>
      </c>
      <c r="F118" s="19">
        <v>0</v>
      </c>
      <c r="G118" s="19">
        <f>ROUND(C118*E118,)</f>
        <v>0</v>
      </c>
      <c r="H118" s="19">
        <f>ROUND(C118*F118,)</f>
        <v>0</v>
      </c>
    </row>
    <row r="119" spans="1:8">
      <c r="A119" s="61"/>
      <c r="B119" s="62"/>
      <c r="D119" s="21"/>
    </row>
    <row r="120" spans="1:8">
      <c r="A120" s="23">
        <f>MAX($A$114:A119)+1</f>
        <v>3</v>
      </c>
      <c r="B120" s="62" t="s">
        <v>148</v>
      </c>
      <c r="D120" s="21"/>
    </row>
    <row r="121" spans="1:8" ht="76.5">
      <c r="A121" s="61"/>
      <c r="B121" s="62" t="s">
        <v>199</v>
      </c>
      <c r="C121" s="20">
        <v>31.1</v>
      </c>
      <c r="D121" s="21" t="s">
        <v>67</v>
      </c>
      <c r="E121" s="19">
        <v>0</v>
      </c>
      <c r="F121" s="19">
        <v>0</v>
      </c>
      <c r="G121" s="19">
        <f>ROUND(C121*E121,)</f>
        <v>0</v>
      </c>
      <c r="H121" s="19">
        <f>ROUND(C121*F121,)</f>
        <v>0</v>
      </c>
    </row>
    <row r="122" spans="1:8">
      <c r="A122" s="61"/>
      <c r="B122" s="62"/>
      <c r="D122" s="21"/>
    </row>
    <row r="123" spans="1:8">
      <c r="A123" s="23">
        <f>MAX($A$114:A122)+1</f>
        <v>4</v>
      </c>
      <c r="B123" s="62" t="s">
        <v>66</v>
      </c>
      <c r="D123" s="21"/>
    </row>
    <row r="124" spans="1:8" ht="63.75">
      <c r="A124" s="61"/>
      <c r="B124" s="62" t="s">
        <v>236</v>
      </c>
      <c r="C124" s="20">
        <v>412.6</v>
      </c>
      <c r="D124" s="21" t="s">
        <v>3</v>
      </c>
      <c r="E124" s="19">
        <v>0</v>
      </c>
      <c r="F124" s="19">
        <v>0</v>
      </c>
      <c r="G124" s="19">
        <f>ROUND(C124*E124,)</f>
        <v>0</v>
      </c>
      <c r="H124" s="19">
        <f>ROUND(C124*F124,)</f>
        <v>0</v>
      </c>
    </row>
    <row r="125" spans="1:8">
      <c r="A125" s="61"/>
      <c r="B125" s="62"/>
      <c r="D125" s="21"/>
    </row>
    <row r="126" spans="1:8">
      <c r="A126" s="23">
        <f>MAX($A$114:A125)+1</f>
        <v>5</v>
      </c>
      <c r="B126" s="62" t="s">
        <v>68</v>
      </c>
      <c r="D126" s="21"/>
    </row>
    <row r="127" spans="1:8" ht="51">
      <c r="A127" s="61"/>
      <c r="B127" s="62" t="s">
        <v>69</v>
      </c>
      <c r="C127" s="20">
        <v>11.66</v>
      </c>
      <c r="D127" s="21" t="s">
        <v>67</v>
      </c>
      <c r="E127" s="19">
        <v>0</v>
      </c>
      <c r="F127" s="19">
        <v>0</v>
      </c>
      <c r="G127" s="19">
        <f>ROUND(C127*E127,)</f>
        <v>0</v>
      </c>
      <c r="H127" s="19">
        <f>ROUND(C127*F127,)</f>
        <v>0</v>
      </c>
    </row>
    <row r="128" spans="1:8">
      <c r="A128" s="61"/>
      <c r="B128" s="62"/>
      <c r="D128" s="21"/>
    </row>
    <row r="129" spans="1:8">
      <c r="A129" s="23">
        <f>MAX($A$114:A128)+1</f>
        <v>6</v>
      </c>
      <c r="B129" s="62" t="s">
        <v>71</v>
      </c>
      <c r="D129" s="21"/>
    </row>
    <row r="130" spans="1:8" ht="25.5">
      <c r="A130" s="21"/>
      <c r="B130" s="62" t="s">
        <v>72</v>
      </c>
      <c r="C130" s="20">
        <v>11.66</v>
      </c>
      <c r="D130" s="21" t="s">
        <v>67</v>
      </c>
      <c r="E130" s="19">
        <v>0</v>
      </c>
      <c r="F130" s="19">
        <v>0</v>
      </c>
      <c r="G130" s="19">
        <f>ROUND(C130*E130,)</f>
        <v>0</v>
      </c>
      <c r="H130" s="19">
        <f>ROUND(C130*F130,)</f>
        <v>0</v>
      </c>
    </row>
    <row r="131" spans="1:8">
      <c r="A131" s="61"/>
      <c r="B131" s="62"/>
      <c r="D131" s="21"/>
    </row>
    <row r="132" spans="1:8">
      <c r="A132" s="23">
        <f>MAX($A$114:A131)+1</f>
        <v>7</v>
      </c>
      <c r="B132" s="62" t="s">
        <v>73</v>
      </c>
      <c r="D132" s="21"/>
    </row>
    <row r="133" spans="1:8" ht="38.25">
      <c r="A133" s="61"/>
      <c r="B133" s="62" t="s">
        <v>74</v>
      </c>
      <c r="C133" s="20">
        <v>31.1</v>
      </c>
      <c r="D133" s="21" t="s">
        <v>67</v>
      </c>
      <c r="E133" s="19">
        <v>0</v>
      </c>
      <c r="F133" s="19">
        <v>0</v>
      </c>
      <c r="G133" s="19">
        <f>ROUND(C133*E133,)</f>
        <v>0</v>
      </c>
      <c r="H133" s="19">
        <f>ROUND(C133*F133,)</f>
        <v>0</v>
      </c>
    </row>
    <row r="134" spans="1:8">
      <c r="A134" s="61"/>
      <c r="B134" s="62"/>
      <c r="D134" s="21"/>
    </row>
    <row r="135" spans="1:8">
      <c r="A135" s="23">
        <f>MAX($A$114:A134)+1</f>
        <v>8</v>
      </c>
      <c r="B135" s="62" t="s">
        <v>75</v>
      </c>
      <c r="D135" s="21"/>
    </row>
    <row r="136" spans="1:8" ht="38.25">
      <c r="A136" s="21"/>
      <c r="B136" s="62" t="s">
        <v>76</v>
      </c>
      <c r="C136" s="20">
        <v>38</v>
      </c>
      <c r="D136" s="21" t="s">
        <v>67</v>
      </c>
      <c r="E136" s="19">
        <v>0</v>
      </c>
      <c r="F136" s="19">
        <v>0</v>
      </c>
      <c r="G136" s="19">
        <f>ROUND(C136*E136,)</f>
        <v>0</v>
      </c>
      <c r="H136" s="19">
        <f>ROUND(C136*F136,)</f>
        <v>0</v>
      </c>
    </row>
    <row r="137" spans="1:8">
      <c r="A137" s="61"/>
      <c r="B137" s="62"/>
      <c r="D137" s="21"/>
    </row>
    <row r="138" spans="1:8">
      <c r="A138" s="23">
        <f>MAX($A$114:A137)+1</f>
        <v>9</v>
      </c>
      <c r="B138" s="62" t="s">
        <v>77</v>
      </c>
      <c r="D138" s="21"/>
    </row>
    <row r="139" spans="1:8" ht="38.25">
      <c r="A139" s="21"/>
      <c r="B139" s="62" t="s">
        <v>78</v>
      </c>
      <c r="C139" s="20">
        <v>38</v>
      </c>
      <c r="D139" s="21" t="s">
        <v>67</v>
      </c>
      <c r="E139" s="19">
        <v>0</v>
      </c>
      <c r="F139" s="19">
        <v>0</v>
      </c>
      <c r="G139" s="19">
        <f>ROUND(C139*E139,)</f>
        <v>0</v>
      </c>
      <c r="H139" s="19">
        <f>ROUND(C139*F139,)</f>
        <v>0</v>
      </c>
    </row>
    <row r="140" spans="1:8">
      <c r="B140" s="47"/>
      <c r="C140" s="46"/>
      <c r="D140" s="46"/>
      <c r="E140" s="29"/>
      <c r="F140" s="29"/>
      <c r="G140" s="29"/>
      <c r="H140" s="29"/>
    </row>
    <row r="142" spans="1:8">
      <c r="B142" s="48" t="str">
        <f>Munkanem_21</f>
        <v>21. Irtás, föld és sziklamunka</v>
      </c>
      <c r="G142" s="22">
        <f>SUM(G114:G141)</f>
        <v>0</v>
      </c>
      <c r="H142" s="22">
        <f>SUM(H114:H141)</f>
        <v>0</v>
      </c>
    </row>
    <row r="144" spans="1:8">
      <c r="F144" s="38" t="s">
        <v>40</v>
      </c>
      <c r="G144" s="77">
        <f>G142+H142</f>
        <v>0</v>
      </c>
      <c r="H144" s="77"/>
    </row>
    <row r="146" spans="1:8">
      <c r="B146" s="48" t="str">
        <f>$B$30</f>
        <v>22. Szivárgó építés, alagcsövezés</v>
      </c>
    </row>
    <row r="148" spans="1:8">
      <c r="A148" s="23">
        <v>1</v>
      </c>
      <c r="B148" s="30" t="s">
        <v>81</v>
      </c>
    </row>
    <row r="149" spans="1:8" ht="38.25">
      <c r="B149" s="30" t="s">
        <v>85</v>
      </c>
      <c r="C149" s="20">
        <v>6</v>
      </c>
      <c r="D149" s="20" t="s">
        <v>60</v>
      </c>
      <c r="E149" s="19">
        <v>0</v>
      </c>
      <c r="F149" s="19">
        <v>0</v>
      </c>
      <c r="G149" s="19">
        <f>ROUND(C149*E149,)</f>
        <v>0</v>
      </c>
      <c r="H149" s="19">
        <f>ROUND(C149*F149,)</f>
        <v>0</v>
      </c>
    </row>
    <row r="150" spans="1:8">
      <c r="B150" s="47"/>
      <c r="C150" s="46"/>
      <c r="D150" s="46"/>
      <c r="E150" s="29"/>
      <c r="F150" s="29"/>
      <c r="G150" s="29"/>
      <c r="H150" s="29"/>
    </row>
    <row r="152" spans="1:8">
      <c r="B152" s="48" t="str">
        <f>Munkanem_22</f>
        <v>22. Szivárgó építés, alagcsövezés</v>
      </c>
      <c r="G152" s="22">
        <f>SUM(G148:G151)</f>
        <v>0</v>
      </c>
      <c r="H152" s="22">
        <f>SUM(H148:H151)</f>
        <v>0</v>
      </c>
    </row>
    <row r="154" spans="1:8">
      <c r="F154" s="38" t="s">
        <v>40</v>
      </c>
      <c r="G154" s="77">
        <f>G152+H152</f>
        <v>0</v>
      </c>
      <c r="H154" s="77"/>
    </row>
    <row r="156" spans="1:8" s="40" customFormat="1">
      <c r="A156" s="23"/>
      <c r="B156" s="48" t="str">
        <f>$B$32</f>
        <v>31. Helyszíni beton és vasbeton munka</v>
      </c>
      <c r="C156" s="20"/>
      <c r="D156" s="20"/>
      <c r="E156" s="19"/>
      <c r="F156" s="19"/>
      <c r="G156" s="19"/>
      <c r="H156" s="19"/>
    </row>
    <row r="158" spans="1:8">
      <c r="A158" s="61">
        <v>1</v>
      </c>
      <c r="B158" s="62" t="s">
        <v>286</v>
      </c>
      <c r="D158" s="21"/>
    </row>
    <row r="159" spans="1:8" ht="12.75" customHeight="1">
      <c r="A159" s="61"/>
      <c r="B159" s="62" t="s">
        <v>287</v>
      </c>
      <c r="C159" s="20">
        <v>17.239999999999998</v>
      </c>
      <c r="D159" s="21" t="s">
        <v>3</v>
      </c>
      <c r="E159" s="19">
        <v>0</v>
      </c>
      <c r="F159" s="19">
        <v>0</v>
      </c>
      <c r="G159" s="19">
        <f>ROUND(C159*E159,)</f>
        <v>0</v>
      </c>
      <c r="H159" s="19">
        <f>ROUND(C159*F159,)</f>
        <v>0</v>
      </c>
    </row>
    <row r="160" spans="1:8">
      <c r="A160" s="61"/>
      <c r="B160" s="62"/>
      <c r="D160" s="21"/>
    </row>
    <row r="161" spans="1:8">
      <c r="A161" s="23">
        <f>MAX($A$158:A160)+1</f>
        <v>2</v>
      </c>
      <c r="B161" s="62" t="s">
        <v>245</v>
      </c>
      <c r="D161" s="21"/>
    </row>
    <row r="162" spans="1:8" ht="38.25">
      <c r="A162" s="61"/>
      <c r="B162" s="62" t="s">
        <v>246</v>
      </c>
      <c r="C162" s="20">
        <v>0.10199999999999999</v>
      </c>
      <c r="D162" s="21" t="s">
        <v>82</v>
      </c>
      <c r="E162" s="19">
        <v>0</v>
      </c>
      <c r="F162" s="19">
        <v>0</v>
      </c>
      <c r="G162" s="19">
        <f>ROUND(C162*E162,)</f>
        <v>0</v>
      </c>
      <c r="H162" s="19">
        <f>ROUND(C162*F162,)</f>
        <v>0</v>
      </c>
    </row>
    <row r="163" spans="1:8">
      <c r="A163" s="61"/>
      <c r="B163" s="62"/>
      <c r="D163" s="21"/>
    </row>
    <row r="164" spans="1:8">
      <c r="A164" s="23">
        <f>MAX($A$158:A163)+1</f>
        <v>3</v>
      </c>
      <c r="B164" s="62" t="s">
        <v>83</v>
      </c>
      <c r="D164" s="21"/>
    </row>
    <row r="165" spans="1:8" ht="38.25">
      <c r="A165" s="61"/>
      <c r="B165" s="62" t="s">
        <v>147</v>
      </c>
      <c r="C165" s="20">
        <v>8.4000000000000005E-2</v>
      </c>
      <c r="D165" s="21" t="s">
        <v>82</v>
      </c>
      <c r="E165" s="19">
        <v>0</v>
      </c>
      <c r="F165" s="19">
        <v>0</v>
      </c>
      <c r="G165" s="19">
        <f>ROUND(C165*E165,)</f>
        <v>0</v>
      </c>
      <c r="H165" s="19">
        <f>ROUND(C165*F165,)</f>
        <v>0</v>
      </c>
    </row>
    <row r="166" spans="1:8">
      <c r="A166" s="61"/>
      <c r="B166" s="62"/>
      <c r="D166" s="21"/>
    </row>
    <row r="167" spans="1:8">
      <c r="A167" s="23">
        <f>MAX($A$158:A166)+1</f>
        <v>4</v>
      </c>
      <c r="B167" s="62" t="s">
        <v>157</v>
      </c>
      <c r="D167" s="21"/>
    </row>
    <row r="168" spans="1:8" ht="76.5">
      <c r="A168" s="21"/>
      <c r="B168" s="62" t="s">
        <v>158</v>
      </c>
      <c r="C168" s="20">
        <v>0.93</v>
      </c>
      <c r="D168" s="65" t="s">
        <v>67</v>
      </c>
      <c r="E168" s="66">
        <v>0</v>
      </c>
      <c r="F168" s="19">
        <v>0</v>
      </c>
      <c r="G168" s="19">
        <f>ROUND(C168*E168,)</f>
        <v>0</v>
      </c>
      <c r="H168" s="19">
        <f>ROUND(C168*F168,)</f>
        <v>0</v>
      </c>
    </row>
    <row r="169" spans="1:8">
      <c r="A169" s="61"/>
      <c r="B169" s="62"/>
      <c r="D169" s="21"/>
    </row>
    <row r="170" spans="1:8">
      <c r="A170" s="23">
        <f>MAX($A$158:A169)+1</f>
        <v>5</v>
      </c>
      <c r="B170" s="63" t="s">
        <v>79</v>
      </c>
      <c r="C170" s="64"/>
      <c r="D170" s="21"/>
    </row>
    <row r="171" spans="1:8" ht="38.25">
      <c r="A171" s="61"/>
      <c r="B171" s="62" t="s">
        <v>80</v>
      </c>
      <c r="C171" s="20">
        <v>77.75</v>
      </c>
      <c r="D171" s="21" t="s">
        <v>3</v>
      </c>
      <c r="E171" s="19">
        <v>0</v>
      </c>
      <c r="F171" s="19">
        <v>0</v>
      </c>
      <c r="G171" s="19">
        <f>ROUND(C171*E171,)</f>
        <v>0</v>
      </c>
      <c r="H171" s="19">
        <f>ROUND(C171*F171,)</f>
        <v>0</v>
      </c>
    </row>
    <row r="172" spans="1:8">
      <c r="A172" s="61"/>
      <c r="B172" s="62"/>
      <c r="D172" s="21"/>
    </row>
    <row r="173" spans="1:8">
      <c r="A173" s="23">
        <f>MAX($A$158:A172)+1</f>
        <v>6</v>
      </c>
      <c r="B173" s="63" t="s">
        <v>256</v>
      </c>
      <c r="D173" s="21"/>
    </row>
    <row r="174" spans="1:8" ht="63.75">
      <c r="A174" s="61"/>
      <c r="B174" s="62" t="s">
        <v>257</v>
      </c>
      <c r="C174" s="20">
        <v>7</v>
      </c>
      <c r="D174" s="21" t="s">
        <v>60</v>
      </c>
      <c r="E174" s="19">
        <v>0</v>
      </c>
      <c r="F174" s="19">
        <v>0</v>
      </c>
      <c r="G174" s="19">
        <f>ROUND(C174*E174,)</f>
        <v>0</v>
      </c>
      <c r="H174" s="19">
        <f>ROUND(C174*F174,)</f>
        <v>0</v>
      </c>
    </row>
    <row r="175" spans="1:8">
      <c r="A175" s="21"/>
      <c r="B175" s="62"/>
      <c r="D175" s="65"/>
      <c r="E175" s="66"/>
    </row>
    <row r="176" spans="1:8">
      <c r="A176" s="23">
        <f>MAX($A$158:A175)+1</f>
        <v>7</v>
      </c>
      <c r="B176" s="62" t="s">
        <v>87</v>
      </c>
      <c r="D176" s="65"/>
      <c r="E176" s="66"/>
    </row>
    <row r="177" spans="1:8" ht="38.25">
      <c r="A177" s="21"/>
      <c r="B177" s="62" t="s">
        <v>88</v>
      </c>
      <c r="C177" s="20">
        <v>121.81</v>
      </c>
      <c r="D177" s="65" t="s">
        <v>89</v>
      </c>
      <c r="E177" s="66">
        <v>0</v>
      </c>
      <c r="F177" s="19">
        <v>0</v>
      </c>
      <c r="G177" s="19">
        <f>ROUND(C177*E177,)</f>
        <v>0</v>
      </c>
      <c r="H177" s="19">
        <f>ROUND(C177*F177,)</f>
        <v>0</v>
      </c>
    </row>
    <row r="178" spans="1:8" s="40" customFormat="1">
      <c r="A178" s="61"/>
      <c r="B178" s="62"/>
      <c r="C178" s="20"/>
      <c r="D178" s="21"/>
      <c r="E178" s="19"/>
      <c r="F178" s="19"/>
      <c r="G178" s="19"/>
      <c r="H178" s="19"/>
    </row>
    <row r="179" spans="1:8" s="40" customFormat="1">
      <c r="A179" s="23">
        <f>MAX($A$158:A178)+1</f>
        <v>8</v>
      </c>
      <c r="B179" s="62" t="s">
        <v>84</v>
      </c>
      <c r="C179" s="20"/>
      <c r="D179" s="21"/>
      <c r="E179" s="19"/>
      <c r="F179" s="19"/>
      <c r="G179" s="19"/>
      <c r="H179" s="19"/>
    </row>
    <row r="180" spans="1:8" ht="38.25">
      <c r="A180" s="61"/>
      <c r="B180" s="62" t="s">
        <v>201</v>
      </c>
      <c r="C180" s="20">
        <v>10.85</v>
      </c>
      <c r="D180" s="21" t="s">
        <v>67</v>
      </c>
      <c r="E180" s="19">
        <v>0</v>
      </c>
      <c r="F180" s="19">
        <v>0</v>
      </c>
      <c r="G180" s="19">
        <f>ROUND(C180*E180,)</f>
        <v>0</v>
      </c>
      <c r="H180" s="19">
        <f>ROUND(C180*F180,)</f>
        <v>0</v>
      </c>
    </row>
    <row r="181" spans="1:8">
      <c r="A181" s="21"/>
      <c r="B181" s="62"/>
      <c r="D181" s="65"/>
      <c r="E181" s="66"/>
    </row>
    <row r="182" spans="1:8">
      <c r="A182" s="23">
        <f>MAX($A$158:A181)+1</f>
        <v>9</v>
      </c>
      <c r="B182" s="62" t="s">
        <v>202</v>
      </c>
      <c r="D182" s="65"/>
      <c r="E182" s="66"/>
    </row>
    <row r="183" spans="1:8" ht="51">
      <c r="A183" s="21"/>
      <c r="B183" s="62" t="s">
        <v>86</v>
      </c>
      <c r="C183" s="20">
        <v>6</v>
      </c>
      <c r="D183" s="65" t="s">
        <v>60</v>
      </c>
      <c r="E183" s="66">
        <v>0</v>
      </c>
      <c r="F183" s="19">
        <v>0</v>
      </c>
      <c r="G183" s="19">
        <f>ROUND(C183*E183,)</f>
        <v>0</v>
      </c>
      <c r="H183" s="19">
        <f>ROUND(C183*F183,)</f>
        <v>0</v>
      </c>
    </row>
    <row r="184" spans="1:8">
      <c r="A184" s="61"/>
      <c r="B184" s="62"/>
      <c r="D184" s="21"/>
    </row>
    <row r="185" spans="1:8">
      <c r="A185" s="23">
        <f>MAX($A$158:A184)+1</f>
        <v>10</v>
      </c>
      <c r="B185" s="62" t="s">
        <v>294</v>
      </c>
      <c r="D185" s="21"/>
    </row>
    <row r="186" spans="1:8" ht="38.25" customHeight="1">
      <c r="A186" s="61"/>
      <c r="B186" s="62" t="s">
        <v>303</v>
      </c>
      <c r="C186" s="20">
        <v>13.13</v>
      </c>
      <c r="D186" s="21" t="s">
        <v>3</v>
      </c>
      <c r="E186" s="66">
        <v>0</v>
      </c>
      <c r="F186" s="19">
        <v>0</v>
      </c>
      <c r="G186" s="19">
        <f>ROUND(C186*E186,)</f>
        <v>0</v>
      </c>
      <c r="H186" s="19">
        <f>ROUND(C186*F186,)</f>
        <v>0</v>
      </c>
    </row>
    <row r="187" spans="1:8">
      <c r="B187" s="47"/>
      <c r="C187" s="46"/>
      <c r="D187" s="46"/>
      <c r="E187" s="29"/>
      <c r="F187" s="29"/>
      <c r="G187" s="29"/>
      <c r="H187" s="29"/>
    </row>
    <row r="189" spans="1:8">
      <c r="B189" s="48" t="str">
        <f>Munkanem_31</f>
        <v>31. Helyszíni beton és vasbeton munka</v>
      </c>
      <c r="G189" s="22">
        <f>SUM(G158:G188)</f>
        <v>0</v>
      </c>
      <c r="H189" s="22">
        <f>SUM(H158:H188)</f>
        <v>0</v>
      </c>
    </row>
    <row r="191" spans="1:8">
      <c r="F191" s="38" t="s">
        <v>40</v>
      </c>
      <c r="G191" s="77">
        <f>G189+H189</f>
        <v>0</v>
      </c>
      <c r="H191" s="77"/>
    </row>
    <row r="193" spans="1:8">
      <c r="B193" s="18" t="str">
        <f>$B$34</f>
        <v>32. Előregyártott épületszerkezeti elem elhelyezése és szerelése</v>
      </c>
    </row>
    <row r="195" spans="1:8">
      <c r="A195" s="61">
        <v>1</v>
      </c>
      <c r="B195" s="62" t="s">
        <v>169</v>
      </c>
      <c r="D195" s="21"/>
    </row>
    <row r="196" spans="1:8" ht="102">
      <c r="A196" s="21"/>
      <c r="B196" s="62" t="s">
        <v>170</v>
      </c>
      <c r="C196" s="20">
        <v>3</v>
      </c>
      <c r="D196" s="21" t="s">
        <v>60</v>
      </c>
      <c r="E196" s="19">
        <v>0</v>
      </c>
      <c r="F196" s="19">
        <v>0</v>
      </c>
      <c r="G196" s="19">
        <f>ROUND(C196*E196,)</f>
        <v>0</v>
      </c>
      <c r="H196" s="19">
        <f>ROUND(C196*F196,)</f>
        <v>0</v>
      </c>
    </row>
    <row r="197" spans="1:8">
      <c r="B197" s="47"/>
      <c r="C197" s="46"/>
      <c r="D197" s="46"/>
      <c r="E197" s="29"/>
      <c r="F197" s="29"/>
      <c r="G197" s="29"/>
      <c r="H197" s="29"/>
    </row>
    <row r="199" spans="1:8">
      <c r="B199" s="18" t="str">
        <f>Munkanem_32</f>
        <v>32. Előregyártott épületszerkezeti elem elhelyezése és szerelése</v>
      </c>
      <c r="G199" s="22">
        <f>SUM(G195:G198)</f>
        <v>0</v>
      </c>
      <c r="H199" s="22">
        <f>SUM(H195:H198)</f>
        <v>0</v>
      </c>
    </row>
    <row r="201" spans="1:8">
      <c r="F201" s="38" t="s">
        <v>40</v>
      </c>
      <c r="G201" s="77">
        <f>G199+H199</f>
        <v>0</v>
      </c>
      <c r="H201" s="77"/>
    </row>
    <row r="203" spans="1:8">
      <c r="B203" s="48" t="str">
        <f>$B$36</f>
        <v>33. Falazás és egyéb kőművesmunkák</v>
      </c>
    </row>
    <row r="205" spans="1:8">
      <c r="A205" s="61">
        <v>1</v>
      </c>
      <c r="B205" s="62" t="s">
        <v>264</v>
      </c>
      <c r="D205" s="65"/>
    </row>
    <row r="206" spans="1:8" ht="63.75">
      <c r="A206" s="61"/>
      <c r="B206" s="62" t="s">
        <v>265</v>
      </c>
      <c r="C206" s="20">
        <v>1</v>
      </c>
      <c r="D206" s="21" t="s">
        <v>67</v>
      </c>
      <c r="E206" s="19">
        <v>0</v>
      </c>
      <c r="F206" s="19">
        <v>0</v>
      </c>
      <c r="G206" s="19">
        <f>ROUND(C206*E206,)</f>
        <v>0</v>
      </c>
      <c r="H206" s="19">
        <f>ROUND(C206*F206,)</f>
        <v>0</v>
      </c>
    </row>
    <row r="207" spans="1:8">
      <c r="A207" s="61"/>
      <c r="B207" s="62"/>
      <c r="D207" s="21"/>
    </row>
    <row r="208" spans="1:8">
      <c r="A208" s="23">
        <f>MAX($A$205:A207)+1</f>
        <v>2</v>
      </c>
      <c r="B208" s="62" t="s">
        <v>167</v>
      </c>
      <c r="D208" s="21"/>
    </row>
    <row r="209" spans="1:8" ht="76.5">
      <c r="A209" s="21"/>
      <c r="B209" s="62" t="s">
        <v>168</v>
      </c>
      <c r="C209" s="20">
        <v>13.84</v>
      </c>
      <c r="D209" s="21" t="s">
        <v>3</v>
      </c>
      <c r="E209" s="19">
        <v>0</v>
      </c>
      <c r="F209" s="19">
        <v>0</v>
      </c>
      <c r="G209" s="19">
        <f>ROUND(C209*E209,)</f>
        <v>0</v>
      </c>
      <c r="H209" s="19">
        <f>ROUND(C209*F209,)</f>
        <v>0</v>
      </c>
    </row>
    <row r="210" spans="1:8">
      <c r="A210" s="21"/>
      <c r="B210" s="63"/>
      <c r="C210" s="64"/>
      <c r="D210" s="65"/>
    </row>
    <row r="211" spans="1:8">
      <c r="A211" s="23">
        <f>MAX($A$205:A210)+1</f>
        <v>3</v>
      </c>
      <c r="B211" s="63" t="s">
        <v>171</v>
      </c>
      <c r="C211" s="64"/>
      <c r="D211" s="65"/>
    </row>
    <row r="212" spans="1:8" ht="76.5">
      <c r="A212" s="21"/>
      <c r="B212" s="63" t="s">
        <v>172</v>
      </c>
      <c r="C212" s="20">
        <v>0.31</v>
      </c>
      <c r="D212" s="21" t="s">
        <v>67</v>
      </c>
      <c r="E212" s="19">
        <v>0</v>
      </c>
      <c r="F212" s="19">
        <v>0</v>
      </c>
      <c r="G212" s="19">
        <f>ROUND(C212*E212,)</f>
        <v>0</v>
      </c>
      <c r="H212" s="19">
        <f>ROUND(C212*F212,)</f>
        <v>0</v>
      </c>
    </row>
    <row r="213" spans="1:8">
      <c r="A213" s="21"/>
      <c r="B213" s="63"/>
      <c r="D213" s="21"/>
    </row>
    <row r="214" spans="1:8">
      <c r="A214" s="23">
        <f>MAX($A$205:A213)+1</f>
        <v>4</v>
      </c>
      <c r="B214" s="63" t="s">
        <v>295</v>
      </c>
      <c r="D214" s="21"/>
    </row>
    <row r="215" spans="1:8" ht="38.25">
      <c r="A215" s="21"/>
      <c r="B215" s="63" t="s">
        <v>299</v>
      </c>
      <c r="C215" s="20">
        <v>5</v>
      </c>
      <c r="D215" s="21" t="s">
        <v>60</v>
      </c>
      <c r="E215" s="19">
        <v>0</v>
      </c>
      <c r="F215" s="19">
        <v>0</v>
      </c>
      <c r="G215" s="19">
        <f>ROUND(C215*E215,)</f>
        <v>0</v>
      </c>
      <c r="H215" s="19">
        <f>ROUND(C215*F215,)</f>
        <v>0</v>
      </c>
    </row>
    <row r="216" spans="1:8">
      <c r="A216" s="21"/>
      <c r="B216" s="63"/>
      <c r="D216" s="21"/>
    </row>
    <row r="217" spans="1:8">
      <c r="A217" s="23">
        <f>MAX($A$205:A216)+1</f>
        <v>5</v>
      </c>
      <c r="B217" s="63" t="s">
        <v>296</v>
      </c>
      <c r="D217" s="21"/>
    </row>
    <row r="218" spans="1:8" ht="51" customHeight="1">
      <c r="A218" s="21"/>
      <c r="B218" s="63" t="s">
        <v>297</v>
      </c>
      <c r="C218" s="20">
        <v>35</v>
      </c>
      <c r="D218" s="21" t="s">
        <v>60</v>
      </c>
      <c r="E218" s="19">
        <v>0</v>
      </c>
      <c r="F218" s="19">
        <v>0</v>
      </c>
      <c r="G218" s="19">
        <f>ROUND(C218*E218,)</f>
        <v>0</v>
      </c>
      <c r="H218" s="19">
        <f>ROUND(C218*F218,)</f>
        <v>0</v>
      </c>
    </row>
    <row r="219" spans="1:8">
      <c r="B219" s="47"/>
      <c r="C219" s="46"/>
      <c r="D219" s="46"/>
      <c r="E219" s="29"/>
      <c r="F219" s="29"/>
      <c r="G219" s="29"/>
      <c r="H219" s="29"/>
    </row>
    <row r="221" spans="1:8">
      <c r="B221" s="48" t="str">
        <f>Munkanem_33</f>
        <v>33. Falazás és egyéb kőművesmunkák</v>
      </c>
      <c r="G221" s="22">
        <f>SUM(G205:G220)</f>
        <v>0</v>
      </c>
      <c r="H221" s="22">
        <f>SUM(H205:H220)</f>
        <v>0</v>
      </c>
    </row>
    <row r="223" spans="1:8">
      <c r="F223" s="38" t="s">
        <v>40</v>
      </c>
      <c r="G223" s="77">
        <f>G221+H221</f>
        <v>0</v>
      </c>
      <c r="H223" s="77"/>
    </row>
    <row r="225" spans="1:8" s="40" customFormat="1">
      <c r="A225" s="23"/>
      <c r="B225" s="48" t="str">
        <f>$B$38</f>
        <v>35. Ácsmunka</v>
      </c>
      <c r="C225" s="20"/>
      <c r="D225" s="20"/>
      <c r="E225" s="19"/>
      <c r="F225" s="19"/>
      <c r="G225" s="19"/>
      <c r="H225" s="19"/>
    </row>
    <row r="227" spans="1:8" s="40" customFormat="1">
      <c r="A227" s="61">
        <v>1</v>
      </c>
      <c r="B227" s="62" t="s">
        <v>90</v>
      </c>
      <c r="C227" s="20"/>
      <c r="D227" s="21"/>
      <c r="E227" s="19"/>
      <c r="F227" s="66"/>
      <c r="G227" s="19"/>
      <c r="H227" s="19"/>
    </row>
    <row r="228" spans="1:8" s="40" customFormat="1" ht="25.5">
      <c r="A228" s="61"/>
      <c r="B228" s="62" t="s">
        <v>91</v>
      </c>
      <c r="C228" s="20">
        <v>831.58</v>
      </c>
      <c r="D228" s="21" t="s">
        <v>3</v>
      </c>
      <c r="E228" s="19">
        <v>0</v>
      </c>
      <c r="F228" s="66">
        <v>0</v>
      </c>
      <c r="G228" s="19">
        <f>ROUND(C228*E228,)</f>
        <v>0</v>
      </c>
      <c r="H228" s="19">
        <f>ROUND(C228*F228,)</f>
        <v>0</v>
      </c>
    </row>
    <row r="230" spans="1:8" s="40" customFormat="1">
      <c r="A230" s="23">
        <f>MAX($A$227:A229)+1</f>
        <v>2</v>
      </c>
      <c r="B230" s="62" t="s">
        <v>92</v>
      </c>
      <c r="C230" s="20"/>
      <c r="D230" s="21"/>
      <c r="E230" s="19"/>
      <c r="F230" s="66"/>
      <c r="G230" s="19"/>
      <c r="H230" s="19"/>
    </row>
    <row r="231" spans="1:8" s="40" customFormat="1">
      <c r="A231" s="61"/>
      <c r="B231" s="62" t="s">
        <v>93</v>
      </c>
      <c r="C231" s="20">
        <v>171.18</v>
      </c>
      <c r="D231" s="21" t="s">
        <v>3</v>
      </c>
      <c r="E231" s="19">
        <v>0</v>
      </c>
      <c r="F231" s="66">
        <v>0</v>
      </c>
      <c r="G231" s="19">
        <f>ROUND(C231*E231,)</f>
        <v>0</v>
      </c>
      <c r="H231" s="19">
        <f>ROUND(C231*F231,)</f>
        <v>0</v>
      </c>
    </row>
    <row r="233" spans="1:8">
      <c r="A233" s="23">
        <f>MAX($A$227:A232)+1</f>
        <v>3</v>
      </c>
      <c r="B233" s="30" t="s">
        <v>96</v>
      </c>
    </row>
    <row r="234" spans="1:8">
      <c r="B234" s="30" t="s">
        <v>95</v>
      </c>
      <c r="C234" s="20">
        <v>55.64</v>
      </c>
      <c r="D234" s="21" t="s">
        <v>94</v>
      </c>
      <c r="E234" s="19">
        <v>0</v>
      </c>
      <c r="F234" s="66">
        <v>0</v>
      </c>
      <c r="G234" s="19">
        <f>ROUND(C234*E234,)</f>
        <v>0</v>
      </c>
      <c r="H234" s="19">
        <f>ROUND(C234*F234,)</f>
        <v>0</v>
      </c>
    </row>
    <row r="235" spans="1:8">
      <c r="A235" s="61"/>
      <c r="B235" s="62"/>
      <c r="D235" s="21"/>
    </row>
    <row r="236" spans="1:8">
      <c r="A236" s="23">
        <f>MAX($A$227:A235)+1</f>
        <v>4</v>
      </c>
      <c r="B236" s="62" t="s">
        <v>323</v>
      </c>
      <c r="D236" s="21"/>
    </row>
    <row r="237" spans="1:8" ht="38.25">
      <c r="A237" s="21"/>
      <c r="B237" s="62" t="s">
        <v>324</v>
      </c>
      <c r="C237" s="20">
        <v>41.97</v>
      </c>
      <c r="D237" s="21" t="s">
        <v>3</v>
      </c>
      <c r="E237" s="19">
        <v>0</v>
      </c>
      <c r="F237" s="19">
        <v>0</v>
      </c>
      <c r="G237" s="19">
        <f>ROUND(C237*E237,)</f>
        <v>0</v>
      </c>
      <c r="H237" s="19">
        <f>ROUND(C237*F237,)</f>
        <v>0</v>
      </c>
    </row>
    <row r="238" spans="1:8">
      <c r="A238" s="61"/>
      <c r="B238" s="62"/>
      <c r="D238" s="21"/>
    </row>
    <row r="239" spans="1:8">
      <c r="A239" s="69">
        <f>MAX($A$227:A238)+1</f>
        <v>5</v>
      </c>
      <c r="B239" s="62" t="s">
        <v>177</v>
      </c>
      <c r="D239" s="21"/>
    </row>
    <row r="240" spans="1:8" ht="63.75">
      <c r="A240" s="21"/>
      <c r="B240" s="62" t="s">
        <v>97</v>
      </c>
      <c r="C240" s="20">
        <v>63.84</v>
      </c>
      <c r="D240" s="21" t="s">
        <v>3</v>
      </c>
      <c r="E240" s="19">
        <v>0</v>
      </c>
      <c r="F240" s="19">
        <v>0</v>
      </c>
      <c r="G240" s="19">
        <f>ROUND(C240*E240,)</f>
        <v>0</v>
      </c>
      <c r="H240" s="19">
        <f>ROUND(C240*F240,)</f>
        <v>0</v>
      </c>
    </row>
    <row r="241" spans="1:8">
      <c r="A241" s="61"/>
      <c r="B241" s="62"/>
      <c r="D241" s="21"/>
    </row>
    <row r="242" spans="1:8">
      <c r="A242" s="23">
        <f>MAX($A$227:A241)+1</f>
        <v>6</v>
      </c>
      <c r="B242" s="62" t="s">
        <v>173</v>
      </c>
      <c r="D242" s="21"/>
    </row>
    <row r="243" spans="1:8" ht="38.25">
      <c r="A243" s="21"/>
      <c r="B243" s="62" t="s">
        <v>174</v>
      </c>
      <c r="C243" s="20">
        <v>831.58</v>
      </c>
      <c r="D243" s="21" t="s">
        <v>3</v>
      </c>
      <c r="E243" s="19">
        <v>0</v>
      </c>
      <c r="F243" s="19">
        <v>0</v>
      </c>
      <c r="G243" s="19">
        <f>ROUND(C243*E243,)</f>
        <v>0</v>
      </c>
      <c r="H243" s="19">
        <f>ROUND(C243*F243,)</f>
        <v>0</v>
      </c>
    </row>
    <row r="244" spans="1:8">
      <c r="A244" s="61"/>
      <c r="B244" s="62"/>
      <c r="D244" s="21"/>
    </row>
    <row r="245" spans="1:8">
      <c r="A245" s="69">
        <f>MAX($A$227:A244)+1</f>
        <v>7</v>
      </c>
      <c r="B245" s="62" t="s">
        <v>98</v>
      </c>
      <c r="D245" s="21"/>
    </row>
    <row r="246" spans="1:8" ht="51" customHeight="1">
      <c r="A246" s="61"/>
      <c r="B246" s="62" t="s">
        <v>194</v>
      </c>
      <c r="C246" s="20">
        <v>70.930000000000007</v>
      </c>
      <c r="D246" s="21" t="s">
        <v>94</v>
      </c>
      <c r="E246" s="19">
        <v>0</v>
      </c>
      <c r="F246" s="19">
        <v>0</v>
      </c>
      <c r="G246" s="19">
        <f>ROUND(C246*E246,)</f>
        <v>0</v>
      </c>
      <c r="H246" s="19">
        <f>ROUND(C246*F246,)</f>
        <v>0</v>
      </c>
    </row>
    <row r="247" spans="1:8">
      <c r="A247" s="61"/>
      <c r="B247" s="62"/>
      <c r="D247" s="21"/>
    </row>
    <row r="248" spans="1:8">
      <c r="A248" s="23">
        <f>MAX($A$227:A247)+1</f>
        <v>8</v>
      </c>
      <c r="B248" s="62" t="s">
        <v>99</v>
      </c>
      <c r="D248" s="21"/>
    </row>
    <row r="249" spans="1:8" ht="51">
      <c r="A249" s="21"/>
      <c r="B249" s="62" t="s">
        <v>175</v>
      </c>
      <c r="C249" s="20">
        <v>54.43</v>
      </c>
      <c r="D249" s="21" t="s">
        <v>94</v>
      </c>
      <c r="E249" s="19">
        <v>0</v>
      </c>
      <c r="F249" s="19">
        <v>0</v>
      </c>
      <c r="G249" s="19">
        <f>ROUND(C249*E249,)</f>
        <v>0</v>
      </c>
      <c r="H249" s="19">
        <f>ROUND(C249*F249,)</f>
        <v>0</v>
      </c>
    </row>
    <row r="250" spans="1:8">
      <c r="A250" s="61"/>
      <c r="B250" s="62"/>
      <c r="D250" s="21"/>
    </row>
    <row r="251" spans="1:8">
      <c r="A251" s="23">
        <f>MAX($A$227:A250)+1</f>
        <v>9</v>
      </c>
      <c r="B251" s="62" t="s">
        <v>290</v>
      </c>
      <c r="D251" s="21"/>
    </row>
    <row r="252" spans="1:8" ht="38.25">
      <c r="A252" s="21"/>
      <c r="B252" s="62" t="s">
        <v>291</v>
      </c>
      <c r="C252" s="20">
        <v>41.97</v>
      </c>
      <c r="D252" s="21" t="s">
        <v>3</v>
      </c>
      <c r="E252" s="19">
        <v>0</v>
      </c>
      <c r="F252" s="19">
        <v>0</v>
      </c>
      <c r="G252" s="19">
        <f>ROUND(C252*E252,)</f>
        <v>0</v>
      </c>
      <c r="H252" s="19">
        <f>ROUND(C252*F252,)</f>
        <v>0</v>
      </c>
    </row>
    <row r="253" spans="1:8">
      <c r="A253" s="61"/>
      <c r="B253" s="62"/>
      <c r="D253" s="21"/>
    </row>
    <row r="254" spans="1:8">
      <c r="A254" s="23">
        <f>MAX($A$227:A253)+1</f>
        <v>10</v>
      </c>
      <c r="B254" s="62" t="s">
        <v>100</v>
      </c>
      <c r="D254" s="21"/>
    </row>
    <row r="255" spans="1:8" ht="25.5">
      <c r="A255" s="21"/>
      <c r="B255" s="62" t="s">
        <v>101</v>
      </c>
      <c r="C255" s="20">
        <v>171.18</v>
      </c>
      <c r="D255" s="21" t="s">
        <v>3</v>
      </c>
      <c r="E255" s="19">
        <v>0</v>
      </c>
      <c r="F255" s="19">
        <v>0</v>
      </c>
      <c r="G255" s="19">
        <f>ROUND(C255*E255,)</f>
        <v>0</v>
      </c>
      <c r="H255" s="19">
        <f>ROUND(C255*F255,)</f>
        <v>0</v>
      </c>
    </row>
    <row r="256" spans="1:8">
      <c r="A256" s="61"/>
      <c r="B256" s="62"/>
      <c r="D256" s="21"/>
    </row>
    <row r="257" spans="1:8">
      <c r="A257" s="23">
        <f>MAX($A$227:A256)+1</f>
        <v>11</v>
      </c>
      <c r="B257" s="62" t="s">
        <v>248</v>
      </c>
      <c r="D257" s="21"/>
    </row>
    <row r="258" spans="1:8" ht="25.5">
      <c r="A258" s="21"/>
      <c r="B258" s="62" t="s">
        <v>247</v>
      </c>
      <c r="C258" s="20">
        <v>55.64</v>
      </c>
      <c r="D258" s="21" t="s">
        <v>94</v>
      </c>
      <c r="E258" s="19">
        <v>0</v>
      </c>
      <c r="F258" s="19">
        <v>0</v>
      </c>
      <c r="G258" s="19">
        <f>ROUND(C258*E258,)</f>
        <v>0</v>
      </c>
      <c r="H258" s="19">
        <f>ROUND(C258*F258,)</f>
        <v>0</v>
      </c>
    </row>
    <row r="259" spans="1:8">
      <c r="A259" s="21"/>
      <c r="B259" s="62"/>
      <c r="D259" s="21"/>
    </row>
    <row r="260" spans="1:8">
      <c r="A260" s="23">
        <f>MAX($A$227:A259)+1</f>
        <v>12</v>
      </c>
      <c r="B260" s="62" t="s">
        <v>104</v>
      </c>
      <c r="D260" s="21"/>
    </row>
    <row r="261" spans="1:8" ht="51">
      <c r="A261" s="21"/>
      <c r="B261" s="62" t="s">
        <v>176</v>
      </c>
      <c r="C261" s="20">
        <v>563.16</v>
      </c>
      <c r="D261" s="21" t="s">
        <v>3</v>
      </c>
      <c r="E261" s="19">
        <v>0</v>
      </c>
      <c r="F261" s="19">
        <v>0</v>
      </c>
      <c r="G261" s="19">
        <f>ROUND(C261*E261,)</f>
        <v>0</v>
      </c>
      <c r="H261" s="19">
        <f>ROUND(C261*F261,)</f>
        <v>0</v>
      </c>
    </row>
    <row r="262" spans="1:8">
      <c r="A262" s="61"/>
      <c r="B262" s="62"/>
      <c r="D262" s="21"/>
    </row>
    <row r="263" spans="1:8">
      <c r="A263" s="23">
        <f>MAX($A$227:A262)+1</f>
        <v>13</v>
      </c>
      <c r="B263" s="62" t="s">
        <v>102</v>
      </c>
      <c r="D263" s="21"/>
    </row>
    <row r="264" spans="1:8" ht="63.75" customHeight="1">
      <c r="A264" s="21"/>
      <c r="B264" s="62" t="s">
        <v>325</v>
      </c>
      <c r="C264" s="20">
        <v>700.37</v>
      </c>
      <c r="D264" s="21" t="s">
        <v>3</v>
      </c>
      <c r="E264" s="19">
        <v>0</v>
      </c>
      <c r="F264" s="19">
        <v>0</v>
      </c>
      <c r="G264" s="19">
        <f>ROUND(C264*E264,)</f>
        <v>0</v>
      </c>
      <c r="H264" s="19">
        <f>ROUND(C264*F264,)</f>
        <v>0</v>
      </c>
    </row>
    <row r="265" spans="1:8">
      <c r="A265" s="21"/>
      <c r="B265" s="62"/>
      <c r="D265" s="21"/>
    </row>
    <row r="266" spans="1:8">
      <c r="A266" s="23">
        <f>MAX($A$227:A265)+1</f>
        <v>14</v>
      </c>
      <c r="B266" s="62" t="s">
        <v>328</v>
      </c>
      <c r="D266" s="21"/>
    </row>
    <row r="267" spans="1:8" ht="51">
      <c r="A267" s="21"/>
      <c r="B267" s="62" t="s">
        <v>329</v>
      </c>
      <c r="C267" s="20">
        <v>1</v>
      </c>
      <c r="D267" s="21" t="s">
        <v>60</v>
      </c>
      <c r="E267" s="19">
        <v>0</v>
      </c>
      <c r="F267" s="19">
        <v>0</v>
      </c>
      <c r="G267" s="19">
        <f>ROUND(C267*E267,)</f>
        <v>0</v>
      </c>
      <c r="H267" s="19">
        <f>ROUND(C267*F267,)</f>
        <v>0</v>
      </c>
    </row>
    <row r="268" spans="1:8">
      <c r="A268" s="21"/>
      <c r="B268" s="62"/>
      <c r="D268" s="21"/>
    </row>
    <row r="269" spans="1:8">
      <c r="A269" s="23">
        <f>MAX($A$227:A268)+1</f>
        <v>15</v>
      </c>
      <c r="B269" s="62" t="s">
        <v>328</v>
      </c>
      <c r="D269" s="21"/>
    </row>
    <row r="270" spans="1:8" ht="51">
      <c r="A270" s="21"/>
      <c r="B270" s="62" t="s">
        <v>330</v>
      </c>
      <c r="C270" s="20">
        <v>1</v>
      </c>
      <c r="D270" s="21" t="s">
        <v>60</v>
      </c>
      <c r="E270" s="19">
        <v>0</v>
      </c>
      <c r="F270" s="19">
        <v>0</v>
      </c>
      <c r="G270" s="19">
        <f>ROUND(C270*E270,)</f>
        <v>0</v>
      </c>
      <c r="H270" s="19">
        <f>ROUND(C270*F270,)</f>
        <v>0</v>
      </c>
    </row>
    <row r="272" spans="1:8">
      <c r="A272" s="23">
        <f>MAX($A$227:A271)+1</f>
        <v>16</v>
      </c>
      <c r="B272" s="67" t="s">
        <v>103</v>
      </c>
    </row>
    <row r="273" spans="1:8">
      <c r="B273" s="67" t="s">
        <v>326</v>
      </c>
      <c r="C273" s="20">
        <v>700.37</v>
      </c>
      <c r="D273" s="21" t="s">
        <v>3</v>
      </c>
      <c r="E273" s="19">
        <v>0</v>
      </c>
      <c r="F273" s="19">
        <v>0</v>
      </c>
      <c r="G273" s="19">
        <f>ROUND(C273*E273,)</f>
        <v>0</v>
      </c>
      <c r="H273" s="19">
        <f>ROUND(C273*F273,)</f>
        <v>0</v>
      </c>
    </row>
    <row r="274" spans="1:8">
      <c r="B274" s="47"/>
      <c r="C274" s="46"/>
      <c r="D274" s="46"/>
      <c r="E274" s="29"/>
      <c r="F274" s="29"/>
      <c r="G274" s="29"/>
      <c r="H274" s="29"/>
    </row>
    <row r="276" spans="1:8">
      <c r="B276" s="48" t="str">
        <f>Munkanem_35</f>
        <v>35. Ácsmunka</v>
      </c>
      <c r="G276" s="22">
        <f>SUM(G227:G275)</f>
        <v>0</v>
      </c>
      <c r="H276" s="22">
        <f>SUM(H227:H275)</f>
        <v>0</v>
      </c>
    </row>
    <row r="278" spans="1:8">
      <c r="F278" s="38" t="s">
        <v>40</v>
      </c>
      <c r="G278" s="77">
        <f>G276+H276</f>
        <v>0</v>
      </c>
      <c r="H278" s="77"/>
    </row>
    <row r="280" spans="1:8">
      <c r="B280" s="48" t="str">
        <f>$B$40</f>
        <v>36. Vakolás és rabicolás</v>
      </c>
    </row>
    <row r="282" spans="1:8">
      <c r="A282" s="61">
        <v>1</v>
      </c>
      <c r="B282" s="62" t="s">
        <v>276</v>
      </c>
      <c r="D282" s="21"/>
    </row>
    <row r="283" spans="1:8" ht="25.5">
      <c r="A283" s="21"/>
      <c r="B283" s="62" t="s">
        <v>277</v>
      </c>
      <c r="C283" s="20">
        <v>495.43</v>
      </c>
      <c r="D283" s="21" t="s">
        <v>3</v>
      </c>
      <c r="E283" s="19">
        <v>0</v>
      </c>
      <c r="F283" s="19">
        <v>0</v>
      </c>
      <c r="G283" s="19">
        <f>ROUND(C283*E283,)</f>
        <v>0</v>
      </c>
      <c r="H283" s="19">
        <f>ROUND(C283*F283,)</f>
        <v>0</v>
      </c>
    </row>
    <row r="285" spans="1:8">
      <c r="A285" s="23">
        <f>MAX($A$282:A284)+1</f>
        <v>2</v>
      </c>
      <c r="B285" s="62" t="s">
        <v>203</v>
      </c>
      <c r="D285" s="21"/>
    </row>
    <row r="286" spans="1:8">
      <c r="A286" s="21"/>
      <c r="B286" s="62" t="s">
        <v>204</v>
      </c>
      <c r="C286" s="20">
        <v>50.81</v>
      </c>
      <c r="D286" s="21" t="s">
        <v>3</v>
      </c>
      <c r="E286" s="19">
        <v>0</v>
      </c>
      <c r="F286" s="19">
        <v>0</v>
      </c>
      <c r="G286" s="19">
        <f>ROUND(C286*E286,)</f>
        <v>0</v>
      </c>
      <c r="H286" s="19">
        <f>ROUND(C286*F286,)</f>
        <v>0</v>
      </c>
    </row>
    <row r="288" spans="1:8">
      <c r="A288" s="23">
        <f>MAX($A$282:A287)+1</f>
        <v>3</v>
      </c>
      <c r="B288" s="62" t="s">
        <v>105</v>
      </c>
      <c r="D288" s="21"/>
    </row>
    <row r="289" spans="1:8">
      <c r="A289" s="21"/>
      <c r="B289" s="62" t="s">
        <v>106</v>
      </c>
      <c r="C289" s="20">
        <v>2.0099999999999998</v>
      </c>
      <c r="D289" s="21" t="s">
        <v>3</v>
      </c>
      <c r="E289" s="19">
        <v>0</v>
      </c>
      <c r="F289" s="19">
        <v>0</v>
      </c>
      <c r="G289" s="19">
        <f>ROUND(C289*E289,)</f>
        <v>0</v>
      </c>
      <c r="H289" s="19">
        <f>ROUND(C289*F289,)</f>
        <v>0</v>
      </c>
    </row>
    <row r="290" spans="1:8">
      <c r="A290" s="61"/>
      <c r="B290" s="62"/>
      <c r="D290" s="21"/>
    </row>
    <row r="291" spans="1:8">
      <c r="A291" s="23">
        <f>MAX($A$282:A290)+1</f>
        <v>4</v>
      </c>
      <c r="B291" s="62" t="s">
        <v>284</v>
      </c>
      <c r="D291" s="21"/>
    </row>
    <row r="292" spans="1:8" ht="51" customHeight="1">
      <c r="A292" s="21"/>
      <c r="B292" s="62" t="s">
        <v>285</v>
      </c>
      <c r="C292" s="20">
        <v>442.43</v>
      </c>
      <c r="D292" s="21" t="s">
        <v>3</v>
      </c>
      <c r="E292" s="19">
        <v>0</v>
      </c>
      <c r="F292" s="19">
        <v>0</v>
      </c>
      <c r="G292" s="19">
        <f>ROUND(C292*E292,)</f>
        <v>0</v>
      </c>
      <c r="H292" s="19">
        <f>ROUND(C292*F292,)</f>
        <v>0</v>
      </c>
    </row>
    <row r="293" spans="1:8">
      <c r="A293" s="61"/>
      <c r="B293" s="62"/>
      <c r="D293" s="21"/>
    </row>
    <row r="294" spans="1:8">
      <c r="A294" s="23">
        <f>MAX($A$282:A293)+1</f>
        <v>5</v>
      </c>
      <c r="B294" s="62" t="s">
        <v>183</v>
      </c>
      <c r="D294" s="21"/>
    </row>
    <row r="295" spans="1:8" ht="25.5">
      <c r="A295" s="21"/>
      <c r="B295" s="62" t="s">
        <v>182</v>
      </c>
      <c r="C295" s="20">
        <v>52.82</v>
      </c>
      <c r="D295" s="21" t="s">
        <v>3</v>
      </c>
      <c r="E295" s="19">
        <v>0</v>
      </c>
      <c r="F295" s="19">
        <v>0</v>
      </c>
      <c r="G295" s="19">
        <f>ROUND(C295*E295,)</f>
        <v>0</v>
      </c>
      <c r="H295" s="19">
        <f>ROUND(C295*F295,)</f>
        <v>0</v>
      </c>
    </row>
    <row r="296" spans="1:8">
      <c r="A296" s="61"/>
      <c r="B296" s="62"/>
      <c r="D296" s="21"/>
    </row>
    <row r="297" spans="1:8">
      <c r="A297" s="23">
        <f>MAX($A$282:A296)+1</f>
        <v>6</v>
      </c>
      <c r="B297" s="62" t="s">
        <v>207</v>
      </c>
      <c r="D297" s="21"/>
    </row>
    <row r="298" spans="1:8" ht="76.5">
      <c r="A298" s="21"/>
      <c r="B298" s="62" t="s">
        <v>208</v>
      </c>
      <c r="C298" s="20">
        <v>66.61</v>
      </c>
      <c r="D298" s="21" t="s">
        <v>3</v>
      </c>
      <c r="E298" s="19">
        <v>0</v>
      </c>
      <c r="F298" s="19">
        <v>0</v>
      </c>
      <c r="G298" s="19">
        <f>ROUND(C298*E298,)</f>
        <v>0</v>
      </c>
      <c r="H298" s="19">
        <f>ROUND(C298*F298,)</f>
        <v>0</v>
      </c>
    </row>
    <row r="299" spans="1:8">
      <c r="A299" s="21"/>
      <c r="B299" s="62"/>
      <c r="D299" s="21"/>
    </row>
    <row r="300" spans="1:8">
      <c r="A300" s="23">
        <f>MAX($A$282:A299)+1</f>
        <v>7</v>
      </c>
      <c r="B300" s="62" t="s">
        <v>205</v>
      </c>
      <c r="D300" s="21"/>
    </row>
    <row r="301" spans="1:8" ht="76.5">
      <c r="A301" s="21"/>
      <c r="B301" s="62" t="s">
        <v>206</v>
      </c>
      <c r="C301" s="20">
        <v>50.81</v>
      </c>
      <c r="D301" s="21" t="s">
        <v>3</v>
      </c>
      <c r="E301" s="19">
        <v>0</v>
      </c>
      <c r="F301" s="19">
        <v>0</v>
      </c>
      <c r="G301" s="19">
        <f>ROUND(C301*E301,)</f>
        <v>0</v>
      </c>
      <c r="H301" s="19">
        <f>ROUND(C301*F301,)</f>
        <v>0</v>
      </c>
    </row>
    <row r="302" spans="1:8">
      <c r="A302" s="61"/>
      <c r="B302" s="62"/>
      <c r="D302" s="21"/>
    </row>
    <row r="303" spans="1:8">
      <c r="A303" s="23">
        <f>MAX($A$282:A302)+1</f>
        <v>8</v>
      </c>
      <c r="B303" s="62" t="s">
        <v>184</v>
      </c>
      <c r="D303" s="21"/>
    </row>
    <row r="304" spans="1:8" ht="63.75">
      <c r="A304" s="21"/>
      <c r="B304" s="62" t="s">
        <v>185</v>
      </c>
      <c r="C304" s="20">
        <v>50.81</v>
      </c>
      <c r="D304" s="21" t="s">
        <v>3</v>
      </c>
      <c r="E304" s="19">
        <v>0</v>
      </c>
      <c r="F304" s="19">
        <v>0</v>
      </c>
      <c r="G304" s="19">
        <f>ROUND(C304*E304,)</f>
        <v>0</v>
      </c>
      <c r="H304" s="19">
        <f>ROUND(C304*F304,)</f>
        <v>0</v>
      </c>
    </row>
    <row r="306" spans="1:8">
      <c r="A306" s="23">
        <f>MAX($A$282:A305)+1</f>
        <v>9</v>
      </c>
      <c r="B306" s="62" t="s">
        <v>107</v>
      </c>
      <c r="D306" s="21"/>
    </row>
    <row r="307" spans="1:8" ht="63.75">
      <c r="A307" s="21"/>
      <c r="B307" s="62" t="s">
        <v>108</v>
      </c>
      <c r="C307" s="20">
        <v>2.0099999999999998</v>
      </c>
      <c r="D307" s="21" t="s">
        <v>3</v>
      </c>
      <c r="E307" s="19">
        <v>0</v>
      </c>
      <c r="F307" s="19">
        <v>0</v>
      </c>
      <c r="G307" s="19">
        <f>ROUND(C307*E307,)</f>
        <v>0</v>
      </c>
      <c r="H307" s="19">
        <f>ROUND(C307*F307,)</f>
        <v>0</v>
      </c>
    </row>
    <row r="308" spans="1:8">
      <c r="A308" s="61"/>
      <c r="B308" s="62"/>
      <c r="D308" s="21"/>
    </row>
    <row r="309" spans="1:8">
      <c r="A309" s="23">
        <f>MAX($A$282:A308)+1</f>
        <v>10</v>
      </c>
      <c r="B309" s="62" t="s">
        <v>181</v>
      </c>
      <c r="D309" s="21"/>
    </row>
    <row r="310" spans="1:8" ht="51">
      <c r="A310" s="21"/>
      <c r="B310" s="63" t="s">
        <v>180</v>
      </c>
      <c r="C310" s="20">
        <v>2.0099999999999998</v>
      </c>
      <c r="D310" s="21" t="s">
        <v>3</v>
      </c>
      <c r="E310" s="19">
        <v>0</v>
      </c>
      <c r="F310" s="19">
        <v>0</v>
      </c>
      <c r="G310" s="19">
        <f>ROUND(C310*E310,)</f>
        <v>0</v>
      </c>
      <c r="H310" s="19">
        <f>ROUND(C310*F310,)</f>
        <v>0</v>
      </c>
    </row>
    <row r="311" spans="1:8">
      <c r="A311" s="61"/>
      <c r="B311" s="62"/>
      <c r="D311" s="21"/>
    </row>
    <row r="312" spans="1:8">
      <c r="A312" s="23">
        <f>MAX($A$282:A311)+1</f>
        <v>11</v>
      </c>
      <c r="B312" s="62" t="s">
        <v>109</v>
      </c>
      <c r="D312" s="21"/>
    </row>
    <row r="313" spans="1:8" ht="38.25">
      <c r="A313" s="21"/>
      <c r="B313" s="62" t="s">
        <v>110</v>
      </c>
      <c r="C313" s="20">
        <v>69</v>
      </c>
      <c r="D313" s="21" t="s">
        <v>3</v>
      </c>
      <c r="E313" s="19">
        <v>0</v>
      </c>
      <c r="F313" s="19">
        <v>0</v>
      </c>
      <c r="G313" s="19">
        <f>ROUND(C313*E313,)</f>
        <v>0</v>
      </c>
      <c r="H313" s="19">
        <f>ROUND(C313*F313,)</f>
        <v>0</v>
      </c>
    </row>
    <row r="314" spans="1:8">
      <c r="B314" s="47"/>
      <c r="C314" s="46"/>
      <c r="D314" s="46"/>
      <c r="E314" s="29"/>
      <c r="F314" s="29"/>
      <c r="G314" s="29"/>
      <c r="H314" s="29"/>
    </row>
    <row r="316" spans="1:8">
      <c r="B316" s="48" t="str">
        <f>Munkanem_36</f>
        <v>36. Vakolás és rabicolás</v>
      </c>
      <c r="G316" s="22">
        <f>SUM(G282:G315)</f>
        <v>0</v>
      </c>
      <c r="H316" s="22">
        <f>SUM(H282:H315)</f>
        <v>0</v>
      </c>
    </row>
    <row r="318" spans="1:8">
      <c r="F318" s="38" t="s">
        <v>40</v>
      </c>
      <c r="G318" s="77">
        <f>G316+H316</f>
        <v>0</v>
      </c>
      <c r="H318" s="77"/>
    </row>
    <row r="320" spans="1:8">
      <c r="B320" s="48" t="str">
        <f>$B$42</f>
        <v>37. Égéstermék elvezető berendezések</v>
      </c>
    </row>
    <row r="322" spans="1:8">
      <c r="A322" s="23">
        <v>1</v>
      </c>
      <c r="B322" s="63" t="s">
        <v>252</v>
      </c>
      <c r="C322" s="64"/>
      <c r="D322" s="21"/>
    </row>
    <row r="323" spans="1:8">
      <c r="B323" s="63" t="s">
        <v>253</v>
      </c>
      <c r="C323" s="20">
        <v>1.48</v>
      </c>
      <c r="D323" s="21" t="s">
        <v>67</v>
      </c>
      <c r="E323" s="19">
        <v>0</v>
      </c>
      <c r="F323" s="19">
        <v>0</v>
      </c>
      <c r="G323" s="19">
        <f>ROUND(C323*E323,)</f>
        <v>0</v>
      </c>
      <c r="H323" s="19">
        <f>ROUND(C323*F323,)</f>
        <v>0</v>
      </c>
    </row>
    <row r="325" spans="1:8">
      <c r="A325" s="23">
        <f>MAX($A$322:A324)+1</f>
        <v>2</v>
      </c>
      <c r="B325" s="62" t="s">
        <v>254</v>
      </c>
      <c r="D325" s="21"/>
    </row>
    <row r="326" spans="1:8" ht="63.75">
      <c r="B326" s="62" t="s">
        <v>255</v>
      </c>
      <c r="C326" s="20">
        <v>1.48</v>
      </c>
      <c r="D326" s="21" t="s">
        <v>67</v>
      </c>
      <c r="E326" s="19">
        <v>0</v>
      </c>
      <c r="F326" s="19">
        <v>0</v>
      </c>
      <c r="G326" s="19">
        <f>ROUND(C326*E326,)</f>
        <v>0</v>
      </c>
      <c r="H326" s="19">
        <f>ROUND(C326*F326,)</f>
        <v>0</v>
      </c>
    </row>
    <row r="327" spans="1:8">
      <c r="B327" s="47"/>
      <c r="C327" s="46"/>
      <c r="D327" s="46"/>
      <c r="E327" s="29"/>
      <c r="F327" s="29"/>
      <c r="G327" s="29"/>
      <c r="H327" s="29"/>
    </row>
    <row r="329" spans="1:8">
      <c r="B329" s="48" t="str">
        <f>Munkanem_37</f>
        <v>37. Égéstermék elvezető berendezések</v>
      </c>
      <c r="G329" s="22">
        <f>SUM(G322:G328)</f>
        <v>0</v>
      </c>
      <c r="H329" s="22">
        <f>SUM(H322:H328)</f>
        <v>0</v>
      </c>
    </row>
    <row r="331" spans="1:8">
      <c r="F331" s="38" t="s">
        <v>40</v>
      </c>
      <c r="G331" s="77">
        <f>G329+H329</f>
        <v>0</v>
      </c>
      <c r="H331" s="77"/>
    </row>
    <row r="333" spans="1:8">
      <c r="B333" s="48" t="str">
        <f>$B$44</f>
        <v>39. Szárazépítés</v>
      </c>
    </row>
    <row r="335" spans="1:8" s="40" customFormat="1">
      <c r="A335" s="61">
        <v>1</v>
      </c>
      <c r="B335" s="62" t="s">
        <v>210</v>
      </c>
      <c r="C335" s="20"/>
      <c r="D335" s="21"/>
      <c r="E335" s="19"/>
      <c r="F335" s="19"/>
      <c r="G335" s="19"/>
      <c r="H335" s="19"/>
    </row>
    <row r="336" spans="1:8" s="40" customFormat="1" ht="89.25">
      <c r="A336" s="61"/>
      <c r="B336" s="62" t="s">
        <v>226</v>
      </c>
      <c r="C336" s="20">
        <v>21.41</v>
      </c>
      <c r="D336" s="21" t="s">
        <v>3</v>
      </c>
      <c r="E336" s="19">
        <v>0</v>
      </c>
      <c r="F336" s="19">
        <v>0</v>
      </c>
      <c r="G336" s="19">
        <f>ROUND(C336*E336,)</f>
        <v>0</v>
      </c>
      <c r="H336" s="19">
        <f>ROUND(C336*F336,)</f>
        <v>0</v>
      </c>
    </row>
    <row r="337" spans="1:8" s="40" customFormat="1">
      <c r="A337" s="61"/>
      <c r="B337" s="62"/>
      <c r="C337" s="20"/>
      <c r="D337" s="21"/>
      <c r="E337" s="19"/>
      <c r="F337" s="19"/>
      <c r="G337" s="19"/>
      <c r="H337" s="19"/>
    </row>
    <row r="338" spans="1:8" s="40" customFormat="1">
      <c r="A338" s="23">
        <f>MAX($A$335:A337)+1</f>
        <v>2</v>
      </c>
      <c r="B338" s="62" t="s">
        <v>178</v>
      </c>
      <c r="C338" s="20"/>
      <c r="D338" s="21"/>
      <c r="E338" s="19"/>
      <c r="F338" s="19"/>
      <c r="G338" s="19"/>
      <c r="H338" s="19"/>
    </row>
    <row r="339" spans="1:8" s="40" customFormat="1" ht="63.75" customHeight="1">
      <c r="A339" s="61"/>
      <c r="B339" s="62" t="s">
        <v>179</v>
      </c>
      <c r="C339" s="20">
        <v>6.02</v>
      </c>
      <c r="D339" s="21" t="s">
        <v>3</v>
      </c>
      <c r="E339" s="19">
        <v>0</v>
      </c>
      <c r="F339" s="19">
        <v>0</v>
      </c>
      <c r="G339" s="19">
        <f>ROUND(C339*E339,)</f>
        <v>0</v>
      </c>
      <c r="H339" s="19">
        <f>ROUND(C339*F339,)</f>
        <v>0</v>
      </c>
    </row>
    <row r="340" spans="1:8" s="40" customFormat="1">
      <c r="A340" s="23"/>
      <c r="B340" s="47"/>
      <c r="C340" s="46"/>
      <c r="D340" s="46"/>
      <c r="E340" s="29"/>
      <c r="F340" s="29"/>
      <c r="G340" s="29"/>
      <c r="H340" s="29"/>
    </row>
    <row r="342" spans="1:8" s="40" customFormat="1">
      <c r="A342" s="23"/>
      <c r="B342" s="48" t="str">
        <f>Munkanem_39</f>
        <v>39. Szárazépítés</v>
      </c>
      <c r="C342" s="20"/>
      <c r="D342" s="20"/>
      <c r="E342" s="19"/>
      <c r="F342" s="19"/>
      <c r="G342" s="22">
        <f>SUM(G335:G341)</f>
        <v>0</v>
      </c>
      <c r="H342" s="22">
        <f>SUM(H335:H341)</f>
        <v>0</v>
      </c>
    </row>
    <row r="344" spans="1:8" s="40" customFormat="1">
      <c r="A344" s="23"/>
      <c r="B344" s="30"/>
      <c r="C344" s="20"/>
      <c r="D344" s="20"/>
      <c r="E344" s="19"/>
      <c r="F344" s="38" t="s">
        <v>40</v>
      </c>
      <c r="G344" s="77">
        <f>G342+H342</f>
        <v>0</v>
      </c>
      <c r="H344" s="77"/>
    </row>
    <row r="346" spans="1:8" s="40" customFormat="1">
      <c r="A346" s="23"/>
      <c r="B346" s="48" t="str">
        <f>$B$46</f>
        <v>41. Tetőfedés</v>
      </c>
      <c r="C346" s="20"/>
      <c r="D346" s="20"/>
      <c r="E346" s="19"/>
      <c r="F346" s="19"/>
      <c r="G346" s="19"/>
      <c r="H346" s="19"/>
    </row>
    <row r="348" spans="1:8">
      <c r="A348" s="61">
        <v>1</v>
      </c>
      <c r="B348" s="62" t="s">
        <v>111</v>
      </c>
      <c r="D348" s="21"/>
      <c r="F348" s="66"/>
    </row>
    <row r="349" spans="1:8" ht="38.25">
      <c r="A349" s="61"/>
      <c r="B349" s="62" t="s">
        <v>112</v>
      </c>
      <c r="C349" s="20">
        <v>831.58</v>
      </c>
      <c r="D349" s="21" t="s">
        <v>3</v>
      </c>
      <c r="E349" s="19">
        <v>0</v>
      </c>
      <c r="F349" s="66">
        <v>0</v>
      </c>
      <c r="G349" s="19">
        <f>ROUND(C349*E349,)</f>
        <v>0</v>
      </c>
      <c r="H349" s="19">
        <f>ROUND(C349*F349,)</f>
        <v>0</v>
      </c>
    </row>
    <row r="351" spans="1:8">
      <c r="A351" s="23">
        <f>MAX($A$348:A350)+1</f>
        <v>2</v>
      </c>
      <c r="B351" s="62" t="s">
        <v>113</v>
      </c>
      <c r="D351" s="21"/>
    </row>
    <row r="352" spans="1:8" ht="51">
      <c r="A352" s="61"/>
      <c r="B352" s="62" t="s">
        <v>114</v>
      </c>
      <c r="C352" s="20">
        <v>831.58</v>
      </c>
      <c r="D352" s="21" t="s">
        <v>3</v>
      </c>
      <c r="E352" s="19">
        <v>0</v>
      </c>
      <c r="F352" s="66">
        <v>0</v>
      </c>
      <c r="G352" s="19">
        <f>ROUND(C352*E352,)</f>
        <v>0</v>
      </c>
      <c r="H352" s="19">
        <f>ROUND(C352*F352,)</f>
        <v>0</v>
      </c>
    </row>
    <row r="353" spans="1:8">
      <c r="A353" s="61"/>
      <c r="B353" s="62"/>
      <c r="D353" s="21"/>
    </row>
    <row r="354" spans="1:8">
      <c r="A354" s="23">
        <f>MAX($A$348:A353)+1</f>
        <v>3</v>
      </c>
      <c r="B354" s="62" t="s">
        <v>115</v>
      </c>
      <c r="D354" s="21"/>
    </row>
    <row r="355" spans="1:8" ht="63.75">
      <c r="A355" s="61"/>
      <c r="B355" s="62" t="s">
        <v>116</v>
      </c>
      <c r="C355" s="20">
        <v>54.43</v>
      </c>
      <c r="D355" s="21" t="s">
        <v>94</v>
      </c>
      <c r="E355" s="19">
        <v>0</v>
      </c>
      <c r="F355" s="66">
        <v>0</v>
      </c>
      <c r="G355" s="19">
        <f>ROUND(C355*E355,)</f>
        <v>0</v>
      </c>
      <c r="H355" s="19">
        <f>ROUND(C355*F355,)</f>
        <v>0</v>
      </c>
    </row>
    <row r="356" spans="1:8">
      <c r="A356" s="61"/>
      <c r="B356" s="62"/>
      <c r="D356" s="21"/>
    </row>
    <row r="357" spans="1:8">
      <c r="A357" s="23">
        <f>MAX($A$348:A356)+1</f>
        <v>4</v>
      </c>
      <c r="B357" s="62" t="s">
        <v>241</v>
      </c>
      <c r="D357" s="21"/>
    </row>
    <row r="358" spans="1:8" ht="38.25">
      <c r="A358" s="61"/>
      <c r="B358" s="62" t="s">
        <v>242</v>
      </c>
      <c r="C358" s="20">
        <v>7.4</v>
      </c>
      <c r="D358" s="21" t="s">
        <v>94</v>
      </c>
      <c r="E358" s="19">
        <v>0</v>
      </c>
      <c r="F358" s="66">
        <v>0</v>
      </c>
      <c r="G358" s="19">
        <f>ROUND(C358*E358,)</f>
        <v>0</v>
      </c>
      <c r="H358" s="19">
        <f>ROUND(C358*F358,)</f>
        <v>0</v>
      </c>
    </row>
    <row r="359" spans="1:8">
      <c r="A359" s="61"/>
      <c r="B359" s="62"/>
      <c r="D359" s="21"/>
    </row>
    <row r="360" spans="1:8">
      <c r="A360" s="23">
        <f>MAX($A$348:A359)+1</f>
        <v>5</v>
      </c>
      <c r="B360" s="62" t="s">
        <v>243</v>
      </c>
      <c r="D360" s="21"/>
    </row>
    <row r="361" spans="1:8" ht="38.25">
      <c r="A361" s="61"/>
      <c r="B361" s="62" t="s">
        <v>300</v>
      </c>
      <c r="C361" s="20">
        <v>2</v>
      </c>
      <c r="D361" s="21" t="s">
        <v>60</v>
      </c>
      <c r="E361" s="19">
        <v>0</v>
      </c>
      <c r="F361" s="66">
        <v>0</v>
      </c>
      <c r="G361" s="19">
        <f>ROUND(C361*E361,)</f>
        <v>0</v>
      </c>
      <c r="H361" s="19">
        <f>ROUND(C361*F361,)</f>
        <v>0</v>
      </c>
    </row>
    <row r="362" spans="1:8">
      <c r="A362" s="61"/>
      <c r="B362" s="62"/>
      <c r="D362" s="21"/>
    </row>
    <row r="363" spans="1:8">
      <c r="A363" s="23">
        <f>MAX($A$348:A362)+1</f>
        <v>6</v>
      </c>
      <c r="B363" s="62" t="s">
        <v>117</v>
      </c>
      <c r="D363" s="21"/>
    </row>
    <row r="364" spans="1:8" ht="38.25" customHeight="1">
      <c r="A364" s="61"/>
      <c r="B364" s="62" t="s">
        <v>118</v>
      </c>
      <c r="C364" s="20">
        <v>139</v>
      </c>
      <c r="D364" s="21" t="s">
        <v>60</v>
      </c>
      <c r="E364" s="19">
        <v>0</v>
      </c>
      <c r="F364" s="66">
        <v>0</v>
      </c>
      <c r="G364" s="19">
        <f>ROUND(C364*E364,)</f>
        <v>0</v>
      </c>
      <c r="H364" s="19">
        <f>ROUND(C364*F364,)</f>
        <v>0</v>
      </c>
    </row>
    <row r="365" spans="1:8">
      <c r="A365" s="61"/>
      <c r="B365" s="62"/>
      <c r="D365" s="21"/>
    </row>
    <row r="366" spans="1:8">
      <c r="A366" s="69">
        <f>MAX($A$348:A365)+1</f>
        <v>7</v>
      </c>
      <c r="B366" s="62" t="s">
        <v>119</v>
      </c>
      <c r="D366" s="21"/>
    </row>
    <row r="367" spans="1:8" ht="38.25">
      <c r="A367" s="61"/>
      <c r="B367" s="62" t="s">
        <v>120</v>
      </c>
      <c r="C367" s="20">
        <v>11.4</v>
      </c>
      <c r="D367" s="21" t="s">
        <v>94</v>
      </c>
      <c r="E367" s="19">
        <v>0</v>
      </c>
      <c r="F367" s="66">
        <v>0</v>
      </c>
      <c r="G367" s="19">
        <f>ROUND(C367*E367,)</f>
        <v>0</v>
      </c>
      <c r="H367" s="19">
        <f>ROUND(C367*F367,)</f>
        <v>0</v>
      </c>
    </row>
    <row r="368" spans="1:8">
      <c r="A368" s="61"/>
      <c r="B368" s="62"/>
      <c r="D368" s="21"/>
    </row>
    <row r="369" spans="1:8">
      <c r="A369" s="23">
        <f>MAX($A$348:A368)+1</f>
        <v>8</v>
      </c>
      <c r="B369" s="62" t="s">
        <v>219</v>
      </c>
      <c r="D369" s="21"/>
    </row>
    <row r="370" spans="1:8" ht="38.25" customHeight="1">
      <c r="A370" s="61"/>
      <c r="B370" s="62" t="s">
        <v>121</v>
      </c>
      <c r="C370" s="20">
        <v>449</v>
      </c>
      <c r="D370" s="21" t="s">
        <v>60</v>
      </c>
      <c r="E370" s="19">
        <v>0</v>
      </c>
      <c r="F370" s="66">
        <v>0</v>
      </c>
      <c r="G370" s="19">
        <f>ROUND(C370*E370,)</f>
        <v>0</v>
      </c>
      <c r="H370" s="19">
        <f>ROUND(C370*F370,)</f>
        <v>0</v>
      </c>
    </row>
    <row r="371" spans="1:8">
      <c r="A371" s="61"/>
      <c r="B371" s="62"/>
      <c r="D371" s="21"/>
      <c r="F371" s="66"/>
    </row>
    <row r="372" spans="1:8">
      <c r="A372" s="23">
        <f>MAX($A$348:A371)+1</f>
        <v>9</v>
      </c>
      <c r="B372" s="62" t="s">
        <v>258</v>
      </c>
      <c r="D372" s="21"/>
      <c r="F372" s="66"/>
    </row>
    <row r="373" spans="1:8" ht="25.5" customHeight="1">
      <c r="A373" s="61"/>
      <c r="B373" s="62" t="s">
        <v>259</v>
      </c>
      <c r="C373" s="20">
        <v>12</v>
      </c>
      <c r="D373" s="21" t="s">
        <v>60</v>
      </c>
      <c r="E373" s="19">
        <v>0</v>
      </c>
      <c r="F373" s="66">
        <v>0</v>
      </c>
      <c r="G373" s="19">
        <f>ROUND(C373*E373,)</f>
        <v>0</v>
      </c>
      <c r="H373" s="19">
        <f>ROUND(C373*F373,)</f>
        <v>0</v>
      </c>
    </row>
    <row r="374" spans="1:8">
      <c r="B374" s="47"/>
      <c r="C374" s="46"/>
      <c r="D374" s="46"/>
      <c r="E374" s="29"/>
      <c r="F374" s="29"/>
      <c r="G374" s="29"/>
      <c r="H374" s="29"/>
    </row>
    <row r="376" spans="1:8">
      <c r="B376" s="48" t="str">
        <f>Munkanem_41</f>
        <v>41. Tetőfedés</v>
      </c>
      <c r="G376" s="22">
        <f>SUM(G348:G375)</f>
        <v>0</v>
      </c>
      <c r="H376" s="22">
        <f>SUM(H348:H375)</f>
        <v>0</v>
      </c>
    </row>
    <row r="378" spans="1:8">
      <c r="F378" s="38" t="s">
        <v>40</v>
      </c>
      <c r="G378" s="77">
        <f>G376+H376</f>
        <v>0</v>
      </c>
      <c r="H378" s="77"/>
    </row>
    <row r="380" spans="1:8">
      <c r="B380" s="18" t="str">
        <f>$B$48</f>
        <v>42. Aljzatkészítés, hideg- és melegburkolatok készítése</v>
      </c>
    </row>
    <row r="382" spans="1:8">
      <c r="A382" s="23">
        <v>1</v>
      </c>
      <c r="B382" s="62" t="s">
        <v>159</v>
      </c>
      <c r="D382" s="21"/>
    </row>
    <row r="383" spans="1:8" ht="89.25">
      <c r="A383" s="21"/>
      <c r="B383" s="62" t="s">
        <v>160</v>
      </c>
      <c r="C383" s="20">
        <v>63.44</v>
      </c>
      <c r="D383" s="21" t="s">
        <v>3</v>
      </c>
      <c r="E383" s="19">
        <v>0</v>
      </c>
      <c r="F383" s="19">
        <v>0</v>
      </c>
      <c r="G383" s="19">
        <f>ROUND(C383*E383,)</f>
        <v>0</v>
      </c>
      <c r="H383" s="19">
        <f>ROUND(C383*F383,)</f>
        <v>0</v>
      </c>
    </row>
    <row r="384" spans="1:8">
      <c r="A384" s="61"/>
      <c r="B384" s="62"/>
      <c r="D384" s="21"/>
    </row>
    <row r="385" spans="1:8">
      <c r="A385" s="23">
        <f>MAX($A$382:A384)+1</f>
        <v>2</v>
      </c>
      <c r="B385" s="62" t="s">
        <v>161</v>
      </c>
      <c r="D385" s="21"/>
    </row>
    <row r="386" spans="1:8" ht="76.5">
      <c r="A386" s="21"/>
      <c r="B386" s="62" t="s">
        <v>162</v>
      </c>
      <c r="C386" s="20">
        <v>16.850000000000001</v>
      </c>
      <c r="D386" s="21" t="s">
        <v>3</v>
      </c>
      <c r="E386" s="19">
        <v>0</v>
      </c>
      <c r="F386" s="19">
        <v>0</v>
      </c>
      <c r="G386" s="19">
        <f>ROUND(C386*E386,)</f>
        <v>0</v>
      </c>
      <c r="H386" s="19">
        <f>ROUND(C386*F386,)</f>
        <v>0</v>
      </c>
    </row>
    <row r="387" spans="1:8">
      <c r="A387" s="21"/>
      <c r="B387" s="62"/>
      <c r="D387" s="21"/>
    </row>
    <row r="388" spans="1:8">
      <c r="A388" s="23">
        <f>MAX($A$382:A387)+1</f>
        <v>3</v>
      </c>
      <c r="B388" s="62" t="s">
        <v>250</v>
      </c>
      <c r="D388" s="21"/>
    </row>
    <row r="389" spans="1:8" ht="63.75">
      <c r="A389" s="21"/>
      <c r="B389" s="62" t="s">
        <v>251</v>
      </c>
      <c r="C389" s="20">
        <v>160.4</v>
      </c>
      <c r="D389" s="21" t="s">
        <v>3</v>
      </c>
      <c r="E389" s="19">
        <v>0</v>
      </c>
      <c r="F389" s="19">
        <v>0</v>
      </c>
      <c r="G389" s="19">
        <f>ROUND(C389*E389,)</f>
        <v>0</v>
      </c>
      <c r="H389" s="19">
        <f>ROUND(C389*F389,)</f>
        <v>0</v>
      </c>
    </row>
    <row r="390" spans="1:8">
      <c r="A390" s="61"/>
      <c r="B390" s="62"/>
      <c r="D390" s="21"/>
    </row>
    <row r="391" spans="1:8">
      <c r="A391" s="23">
        <f>MAX($A$382:A390)+1</f>
        <v>4</v>
      </c>
      <c r="B391" s="62" t="s">
        <v>163</v>
      </c>
      <c r="D391" s="21"/>
    </row>
    <row r="392" spans="1:8" ht="89.25">
      <c r="A392" s="21"/>
      <c r="B392" s="62" t="s">
        <v>164</v>
      </c>
      <c r="C392" s="20">
        <v>18.440000000000001</v>
      </c>
      <c r="D392" s="21" t="s">
        <v>94</v>
      </c>
      <c r="E392" s="19">
        <v>0</v>
      </c>
      <c r="F392" s="19">
        <v>0</v>
      </c>
      <c r="G392" s="19">
        <f>ROUND(C392*E392,)</f>
        <v>0</v>
      </c>
      <c r="H392" s="19">
        <f>ROUND(C392*F392,)</f>
        <v>0</v>
      </c>
    </row>
    <row r="393" spans="1:8">
      <c r="A393" s="61"/>
      <c r="B393" s="62"/>
      <c r="D393" s="21"/>
    </row>
    <row r="394" spans="1:8">
      <c r="A394" s="23">
        <f>MAX($A$382:A393)+1</f>
        <v>5</v>
      </c>
      <c r="B394" s="62" t="s">
        <v>165</v>
      </c>
      <c r="D394" s="21"/>
    </row>
    <row r="395" spans="1:8" ht="51">
      <c r="A395" s="21"/>
      <c r="B395" s="62" t="s">
        <v>166</v>
      </c>
      <c r="C395" s="20">
        <v>122</v>
      </c>
      <c r="D395" s="21" t="s">
        <v>94</v>
      </c>
      <c r="E395" s="19">
        <v>0</v>
      </c>
      <c r="F395" s="19">
        <v>0</v>
      </c>
      <c r="G395" s="19">
        <f>ROUND(C395*E395,)</f>
        <v>0</v>
      </c>
      <c r="H395" s="19">
        <f>ROUND(C395*F395,)</f>
        <v>0</v>
      </c>
    </row>
    <row r="397" spans="1:8">
      <c r="A397" s="23">
        <f>MAX($A$382:A396)+1</f>
        <v>6</v>
      </c>
      <c r="B397" s="30" t="s">
        <v>133</v>
      </c>
    </row>
    <row r="398" spans="1:8" ht="25.5">
      <c r="B398" s="30" t="s">
        <v>244</v>
      </c>
      <c r="C398" s="20">
        <v>20.69</v>
      </c>
      <c r="D398" s="21" t="s">
        <v>3</v>
      </c>
      <c r="E398" s="19">
        <v>0</v>
      </c>
      <c r="F398" s="19">
        <v>0</v>
      </c>
      <c r="G398" s="19">
        <f>ROUND(C398*E398,)</f>
        <v>0</v>
      </c>
      <c r="H398" s="19">
        <f>ROUND(C398*F398,)</f>
        <v>0</v>
      </c>
    </row>
    <row r="400" spans="1:8">
      <c r="A400" s="23">
        <f>MAX($A$382:A399)+1</f>
        <v>7</v>
      </c>
      <c r="B400" s="30" t="s">
        <v>232</v>
      </c>
    </row>
    <row r="401" spans="1:8" ht="25.5">
      <c r="B401" s="67" t="s">
        <v>233</v>
      </c>
      <c r="C401" s="20">
        <v>82.77</v>
      </c>
      <c r="D401" s="21" t="s">
        <v>3</v>
      </c>
      <c r="E401" s="19">
        <v>0</v>
      </c>
      <c r="F401" s="19">
        <v>0</v>
      </c>
      <c r="G401" s="19">
        <f>ROUND(C401*E401,)</f>
        <v>0</v>
      </c>
      <c r="H401" s="19">
        <f>ROUND(C401*F401,)</f>
        <v>0</v>
      </c>
    </row>
    <row r="403" spans="1:8">
      <c r="A403" s="23">
        <f>MAX($A$382:A402)+1</f>
        <v>8</v>
      </c>
      <c r="B403" s="30" t="s">
        <v>128</v>
      </c>
    </row>
    <row r="404" spans="1:8" ht="51">
      <c r="B404" s="30" t="s">
        <v>129</v>
      </c>
      <c r="C404" s="20">
        <v>14.03</v>
      </c>
      <c r="D404" s="21" t="s">
        <v>3</v>
      </c>
      <c r="E404" s="19">
        <v>0</v>
      </c>
      <c r="F404" s="19">
        <v>0</v>
      </c>
      <c r="G404" s="19">
        <f>ROUND(C404*E404,)</f>
        <v>0</v>
      </c>
      <c r="H404" s="19">
        <f>ROUND(C404*F404,)</f>
        <v>0</v>
      </c>
    </row>
    <row r="405" spans="1:8">
      <c r="D405" s="21"/>
    </row>
    <row r="406" spans="1:8">
      <c r="A406" s="23">
        <f>MAX($A$382:A405)+1</f>
        <v>9</v>
      </c>
      <c r="B406" s="30" t="s">
        <v>132</v>
      </c>
      <c r="D406" s="21"/>
    </row>
    <row r="407" spans="1:8" ht="25.5">
      <c r="B407" s="30" t="s">
        <v>249</v>
      </c>
      <c r="C407" s="20">
        <v>22</v>
      </c>
      <c r="D407" s="20" t="s">
        <v>60</v>
      </c>
      <c r="E407" s="19">
        <v>0</v>
      </c>
      <c r="F407" s="19">
        <v>0</v>
      </c>
      <c r="G407" s="19">
        <f>ROUND(C407*E407,)</f>
        <v>0</v>
      </c>
      <c r="H407" s="19">
        <f>ROUND(C407*F407,)</f>
        <v>0</v>
      </c>
    </row>
    <row r="408" spans="1:8">
      <c r="A408" s="61"/>
      <c r="B408" s="62"/>
      <c r="D408" s="21"/>
    </row>
    <row r="409" spans="1:8">
      <c r="A409" s="69">
        <f>MAX($A$382:A408)+1</f>
        <v>10</v>
      </c>
      <c r="B409" s="62" t="s">
        <v>130</v>
      </c>
      <c r="D409" s="21"/>
    </row>
    <row r="410" spans="1:8" ht="38.25">
      <c r="A410" s="21"/>
      <c r="B410" s="62" t="s">
        <v>131</v>
      </c>
      <c r="C410" s="20">
        <v>0</v>
      </c>
      <c r="D410" s="21" t="s">
        <v>3</v>
      </c>
      <c r="E410" s="19" t="s">
        <v>337</v>
      </c>
    </row>
    <row r="411" spans="1:8">
      <c r="A411" s="61"/>
      <c r="B411" s="62"/>
      <c r="D411" s="21"/>
    </row>
    <row r="412" spans="1:8">
      <c r="A412" s="23">
        <f>MAX($A$382:A411)+1</f>
        <v>11</v>
      </c>
      <c r="B412" s="62" t="s">
        <v>134</v>
      </c>
      <c r="D412" s="21"/>
    </row>
    <row r="413" spans="1:8" ht="38.25">
      <c r="A413" s="21"/>
      <c r="B413" s="62" t="s">
        <v>135</v>
      </c>
      <c r="C413" s="20">
        <v>413.86</v>
      </c>
      <c r="D413" s="21" t="s">
        <v>3</v>
      </c>
      <c r="E413" s="19">
        <v>0</v>
      </c>
      <c r="F413" s="19">
        <v>0</v>
      </c>
      <c r="G413" s="19">
        <f>ROUND(C413*E413,)</f>
        <v>0</v>
      </c>
      <c r="H413" s="19">
        <f>ROUND(C413*F413,)</f>
        <v>0</v>
      </c>
    </row>
    <row r="414" spans="1:8">
      <c r="A414" s="61"/>
      <c r="B414" s="62"/>
      <c r="D414" s="21"/>
    </row>
    <row r="415" spans="1:8">
      <c r="A415" s="23">
        <f>MAX($A$382:A414)+1</f>
        <v>12</v>
      </c>
      <c r="B415" s="62" t="s">
        <v>292</v>
      </c>
      <c r="D415" s="21"/>
    </row>
    <row r="416" spans="1:8" ht="63.75" customHeight="1">
      <c r="A416" s="21"/>
      <c r="B416" s="62" t="s">
        <v>293</v>
      </c>
      <c r="C416" s="20">
        <v>147.27000000000001</v>
      </c>
      <c r="D416" s="21" t="s">
        <v>3</v>
      </c>
      <c r="E416" s="19">
        <v>0</v>
      </c>
      <c r="F416" s="19">
        <v>0</v>
      </c>
      <c r="G416" s="19">
        <f>ROUND(C416*E416,)</f>
        <v>0</v>
      </c>
      <c r="H416" s="19">
        <f>ROUND(C416*F416,)</f>
        <v>0</v>
      </c>
    </row>
    <row r="417" spans="1:8">
      <c r="B417" s="47"/>
      <c r="C417" s="46"/>
      <c r="D417" s="46"/>
      <c r="E417" s="29"/>
      <c r="F417" s="29"/>
      <c r="G417" s="29"/>
      <c r="H417" s="29"/>
    </row>
    <row r="419" spans="1:8">
      <c r="B419" s="18" t="str">
        <f>Munkanem_42</f>
        <v>42. Aljzatkészítés, hideg- és melegburkolatok készítése</v>
      </c>
      <c r="G419" s="22">
        <f>SUM(G382:G418)</f>
        <v>0</v>
      </c>
      <c r="H419" s="22">
        <f>SUM(H382:H418)</f>
        <v>0</v>
      </c>
    </row>
    <row r="421" spans="1:8">
      <c r="F421" s="38" t="s">
        <v>40</v>
      </c>
      <c r="G421" s="77">
        <f>G419+H419</f>
        <v>0</v>
      </c>
      <c r="H421" s="77"/>
    </row>
    <row r="423" spans="1:8">
      <c r="B423" s="48" t="str">
        <f>$B$50</f>
        <v>43. Bádogozás</v>
      </c>
    </row>
    <row r="425" spans="1:8">
      <c r="A425" s="61">
        <v>1</v>
      </c>
      <c r="B425" s="62" t="s">
        <v>122</v>
      </c>
      <c r="D425" s="21"/>
    </row>
    <row r="426" spans="1:8">
      <c r="A426" s="21"/>
      <c r="B426" s="62" t="s">
        <v>123</v>
      </c>
      <c r="C426" s="20">
        <v>89.73</v>
      </c>
      <c r="D426" s="21" t="s">
        <v>94</v>
      </c>
      <c r="E426" s="19">
        <v>0</v>
      </c>
      <c r="F426" s="19">
        <v>0</v>
      </c>
      <c r="G426" s="19">
        <f>ROUND(C426*E426,)</f>
        <v>0</v>
      </c>
      <c r="H426" s="19">
        <f>ROUND(C426*F426,)</f>
        <v>0</v>
      </c>
    </row>
    <row r="428" spans="1:8">
      <c r="A428" s="23">
        <f>MAX($A$425:A427)+1</f>
        <v>2</v>
      </c>
      <c r="B428" s="62" t="s">
        <v>124</v>
      </c>
      <c r="D428" s="21"/>
    </row>
    <row r="429" spans="1:8">
      <c r="A429" s="21"/>
      <c r="B429" s="62" t="s">
        <v>125</v>
      </c>
      <c r="C429" s="20">
        <v>22.68</v>
      </c>
      <c r="D429" s="21" t="s">
        <v>94</v>
      </c>
      <c r="E429" s="19">
        <v>0</v>
      </c>
      <c r="F429" s="19">
        <v>0</v>
      </c>
      <c r="G429" s="19">
        <f>ROUND(C429*E429,)</f>
        <v>0</v>
      </c>
      <c r="H429" s="19">
        <f>ROUND(C429*F429,)</f>
        <v>0</v>
      </c>
    </row>
    <row r="430" spans="1:8">
      <c r="A430" s="61"/>
      <c r="B430" s="62"/>
      <c r="D430" s="21"/>
    </row>
    <row r="431" spans="1:8">
      <c r="A431" s="23">
        <f>MAX($A$425:A430)+1</f>
        <v>3</v>
      </c>
      <c r="B431" s="62" t="s">
        <v>126</v>
      </c>
      <c r="D431" s="21"/>
    </row>
    <row r="432" spans="1:8" ht="25.5">
      <c r="A432" s="21"/>
      <c r="B432" s="62" t="s">
        <v>127</v>
      </c>
      <c r="C432" s="20">
        <v>94.37</v>
      </c>
      <c r="D432" s="21" t="s">
        <v>94</v>
      </c>
      <c r="E432" s="19">
        <v>0</v>
      </c>
      <c r="F432" s="19">
        <v>0</v>
      </c>
      <c r="G432" s="19">
        <f>ROUND(C432*E432,)</f>
        <v>0</v>
      </c>
      <c r="H432" s="19">
        <f>ROUND(C432*F432,)</f>
        <v>0</v>
      </c>
    </row>
    <row r="433" spans="1:8">
      <c r="A433" s="61"/>
      <c r="B433" s="62"/>
      <c r="D433" s="21"/>
    </row>
    <row r="434" spans="1:8">
      <c r="A434" s="23">
        <f>MAX($A$425:A433)+1</f>
        <v>4</v>
      </c>
      <c r="B434" s="62" t="s">
        <v>288</v>
      </c>
      <c r="D434" s="21"/>
    </row>
    <row r="435" spans="1:8" ht="25.5">
      <c r="A435" s="21"/>
      <c r="B435" s="62" t="s">
        <v>289</v>
      </c>
      <c r="C435" s="20">
        <v>7.4</v>
      </c>
      <c r="D435" s="21" t="s">
        <v>94</v>
      </c>
      <c r="E435" s="19">
        <v>0</v>
      </c>
      <c r="F435" s="19">
        <v>0</v>
      </c>
      <c r="G435" s="19">
        <f>ROUND(C435*E435,)</f>
        <v>0</v>
      </c>
      <c r="H435" s="19">
        <f>ROUND(C435*F435,)</f>
        <v>0</v>
      </c>
    </row>
    <row r="436" spans="1:8">
      <c r="A436" s="21"/>
      <c r="B436" s="62"/>
      <c r="D436" s="21"/>
    </row>
    <row r="437" spans="1:8">
      <c r="A437" s="23">
        <f>MAX($A$425:A436)+1</f>
        <v>5</v>
      </c>
      <c r="B437" s="62" t="s">
        <v>262</v>
      </c>
      <c r="D437" s="21"/>
    </row>
    <row r="438" spans="1:8">
      <c r="A438" s="21"/>
      <c r="B438" s="62" t="s">
        <v>263</v>
      </c>
      <c r="C438" s="20">
        <v>12</v>
      </c>
      <c r="D438" s="21" t="s">
        <v>60</v>
      </c>
      <c r="E438" s="19">
        <v>0</v>
      </c>
      <c r="F438" s="19">
        <v>0</v>
      </c>
      <c r="G438" s="19">
        <f>ROUND(C438*E438,)</f>
        <v>0</v>
      </c>
      <c r="H438" s="19">
        <f>ROUND(C438*F438,)</f>
        <v>0</v>
      </c>
    </row>
    <row r="439" spans="1:8">
      <c r="A439" s="61"/>
      <c r="B439" s="62"/>
      <c r="D439" s="21"/>
    </row>
    <row r="440" spans="1:8">
      <c r="A440" s="23">
        <f>MAX($A$425:A439)+1</f>
        <v>6</v>
      </c>
      <c r="B440" s="62" t="s">
        <v>213</v>
      </c>
      <c r="D440" s="21"/>
    </row>
    <row r="441" spans="1:8" ht="76.5" customHeight="1">
      <c r="A441" s="21"/>
      <c r="B441" s="62" t="s">
        <v>211</v>
      </c>
      <c r="C441" s="20">
        <v>89.73</v>
      </c>
      <c r="D441" s="21" t="s">
        <v>94</v>
      </c>
      <c r="E441" s="19">
        <v>0</v>
      </c>
      <c r="F441" s="19">
        <v>0</v>
      </c>
      <c r="G441" s="19">
        <f>ROUND(C441*E441,)</f>
        <v>0</v>
      </c>
      <c r="H441" s="19">
        <f>ROUND(C441*F441,)</f>
        <v>0</v>
      </c>
    </row>
    <row r="442" spans="1:8">
      <c r="A442" s="61"/>
      <c r="B442" s="62"/>
      <c r="D442" s="21"/>
    </row>
    <row r="443" spans="1:8">
      <c r="A443" s="23">
        <f>MAX($A$425:A442)+1</f>
        <v>7</v>
      </c>
      <c r="B443" s="62" t="s">
        <v>214</v>
      </c>
      <c r="D443" s="21"/>
    </row>
    <row r="444" spans="1:8" ht="76.5">
      <c r="A444" s="21"/>
      <c r="B444" s="62" t="s">
        <v>212</v>
      </c>
      <c r="C444" s="20">
        <v>22.68</v>
      </c>
      <c r="D444" s="21" t="s">
        <v>94</v>
      </c>
      <c r="E444" s="19">
        <v>0</v>
      </c>
      <c r="F444" s="19">
        <v>0</v>
      </c>
      <c r="G444" s="19">
        <f>ROUND(C444*E444,)</f>
        <v>0</v>
      </c>
      <c r="H444" s="19">
        <f>ROUND(C444*F444,)</f>
        <v>0</v>
      </c>
    </row>
    <row r="445" spans="1:8">
      <c r="A445" s="21"/>
      <c r="B445" s="62"/>
      <c r="D445" s="21"/>
    </row>
    <row r="446" spans="1:8">
      <c r="A446" s="23">
        <f>MAX($A$425:A445)+1</f>
        <v>8</v>
      </c>
      <c r="B446" s="62" t="s">
        <v>215</v>
      </c>
      <c r="D446" s="21"/>
    </row>
    <row r="447" spans="1:8" ht="63.75">
      <c r="A447" s="21"/>
      <c r="B447" s="62" t="s">
        <v>218</v>
      </c>
      <c r="C447" s="20">
        <v>55.64</v>
      </c>
      <c r="D447" s="21" t="s">
        <v>94</v>
      </c>
      <c r="E447" s="19">
        <v>0</v>
      </c>
      <c r="F447" s="19">
        <v>0</v>
      </c>
      <c r="G447" s="19">
        <f>ROUND(C447*E447,)</f>
        <v>0</v>
      </c>
      <c r="H447" s="19">
        <f>ROUND(C447*F447,)</f>
        <v>0</v>
      </c>
    </row>
    <row r="448" spans="1:8">
      <c r="A448" s="21"/>
      <c r="B448" s="62"/>
      <c r="D448" s="21"/>
    </row>
    <row r="449" spans="1:8">
      <c r="A449" s="23">
        <f>MAX($A$425:A448)+1</f>
        <v>9</v>
      </c>
      <c r="B449" s="62" t="s">
        <v>216</v>
      </c>
      <c r="D449" s="21"/>
    </row>
    <row r="450" spans="1:8" ht="63.75">
      <c r="A450" s="21"/>
      <c r="B450" s="62" t="s">
        <v>217</v>
      </c>
      <c r="C450" s="20">
        <v>24.7</v>
      </c>
      <c r="D450" s="21" t="s">
        <v>94</v>
      </c>
      <c r="E450" s="19">
        <v>0</v>
      </c>
      <c r="F450" s="19">
        <v>0</v>
      </c>
      <c r="G450" s="19">
        <f>ROUND(C450*E450,)</f>
        <v>0</v>
      </c>
      <c r="H450" s="19">
        <f>ROUND(C450*F450,)</f>
        <v>0</v>
      </c>
    </row>
    <row r="451" spans="1:8">
      <c r="A451" s="21"/>
      <c r="B451" s="62"/>
      <c r="D451" s="21"/>
    </row>
    <row r="452" spans="1:8">
      <c r="A452" s="23">
        <f>MAX($A$425:A451)+1</f>
        <v>10</v>
      </c>
      <c r="B452" s="62" t="s">
        <v>261</v>
      </c>
      <c r="D452" s="21"/>
    </row>
    <row r="453" spans="1:8" ht="63.75">
      <c r="A453" s="21"/>
      <c r="B453" s="62" t="s">
        <v>260</v>
      </c>
      <c r="C453" s="20">
        <v>14.03</v>
      </c>
      <c r="D453" s="21" t="s">
        <v>94</v>
      </c>
      <c r="E453" s="19">
        <v>0</v>
      </c>
      <c r="F453" s="19">
        <v>0</v>
      </c>
      <c r="G453" s="19">
        <f>ROUND(C453*E453,)</f>
        <v>0</v>
      </c>
      <c r="H453" s="19">
        <f>ROUND(C453*F453,)</f>
        <v>0</v>
      </c>
    </row>
    <row r="454" spans="1:8">
      <c r="B454" s="47"/>
      <c r="C454" s="46"/>
      <c r="D454" s="46"/>
      <c r="E454" s="29"/>
      <c r="F454" s="29"/>
      <c r="G454" s="29"/>
      <c r="H454" s="29"/>
    </row>
    <row r="456" spans="1:8">
      <c r="B456" s="48" t="str">
        <f>Munkanem_43</f>
        <v>43. Bádogozás</v>
      </c>
      <c r="G456" s="22">
        <f>SUM(G425:G455)</f>
        <v>0</v>
      </c>
      <c r="H456" s="22">
        <f>SUM(H425:H455)</f>
        <v>0</v>
      </c>
    </row>
    <row r="458" spans="1:8">
      <c r="F458" s="38" t="s">
        <v>40</v>
      </c>
      <c r="G458" s="77">
        <f>G456+H456</f>
        <v>0</v>
      </c>
      <c r="H458" s="77"/>
    </row>
    <row r="460" spans="1:8">
      <c r="B460" s="48" t="str">
        <f>$B$52</f>
        <v>44. Asztalosszerkezetek elhelyezése</v>
      </c>
    </row>
    <row r="462" spans="1:8">
      <c r="A462" s="23">
        <v>1</v>
      </c>
      <c r="B462" s="62" t="s">
        <v>266</v>
      </c>
    </row>
    <row r="463" spans="1:8" ht="89.25">
      <c r="B463" s="62" t="s">
        <v>267</v>
      </c>
      <c r="C463" s="64">
        <v>3</v>
      </c>
      <c r="D463" s="65" t="s">
        <v>60</v>
      </c>
      <c r="E463" s="19">
        <v>0</v>
      </c>
      <c r="F463" s="19">
        <v>0</v>
      </c>
      <c r="G463" s="19">
        <f>ROUND(C463*E463,)</f>
        <v>0</v>
      </c>
      <c r="H463" s="19">
        <f>ROUND(C463*F463,)</f>
        <v>0</v>
      </c>
    </row>
    <row r="465" spans="1:8" s="40" customFormat="1">
      <c r="A465" s="23">
        <f>MAX($A$462:A464)+1</f>
        <v>2</v>
      </c>
      <c r="B465" s="63" t="s">
        <v>193</v>
      </c>
      <c r="C465" s="64"/>
      <c r="D465" s="65"/>
      <c r="E465" s="19"/>
      <c r="F465" s="19"/>
      <c r="G465" s="19"/>
      <c r="H465" s="19"/>
    </row>
    <row r="466" spans="1:8" s="40" customFormat="1" ht="89.25">
      <c r="A466" s="68"/>
      <c r="B466" s="63" t="s">
        <v>305</v>
      </c>
      <c r="C466" s="64">
        <v>1</v>
      </c>
      <c r="D466" s="65" t="s">
        <v>60</v>
      </c>
      <c r="E466" s="19">
        <v>0</v>
      </c>
      <c r="F466" s="19">
        <v>0</v>
      </c>
      <c r="G466" s="19">
        <f>ROUND(C466*E466,)</f>
        <v>0</v>
      </c>
      <c r="H466" s="19">
        <f>ROUND(C466*F466,)</f>
        <v>0</v>
      </c>
    </row>
    <row r="467" spans="1:8">
      <c r="A467" s="61"/>
      <c r="B467" s="62"/>
      <c r="D467" s="21"/>
    </row>
    <row r="468" spans="1:8">
      <c r="A468" s="23">
        <f>MAX($A$462:A467)+1</f>
        <v>3</v>
      </c>
      <c r="B468" s="62" t="s">
        <v>192</v>
      </c>
      <c r="D468" s="21"/>
    </row>
    <row r="469" spans="1:8" ht="127.5" customHeight="1">
      <c r="A469" s="61"/>
      <c r="B469" s="63" t="s">
        <v>301</v>
      </c>
      <c r="C469" s="64"/>
      <c r="D469" s="65"/>
    </row>
    <row r="470" spans="1:8">
      <c r="A470" s="61"/>
      <c r="B470" s="62"/>
      <c r="C470" s="64"/>
      <c r="D470" s="65"/>
    </row>
    <row r="471" spans="1:8">
      <c r="A471" s="61"/>
      <c r="B471" s="62" t="s">
        <v>306</v>
      </c>
      <c r="C471" s="64">
        <v>1</v>
      </c>
      <c r="D471" s="65" t="s">
        <v>60</v>
      </c>
      <c r="E471" s="19">
        <v>0</v>
      </c>
      <c r="F471" s="19">
        <v>0</v>
      </c>
      <c r="G471" s="19">
        <f>ROUND(C471*E471,)</f>
        <v>0</v>
      </c>
      <c r="H471" s="19">
        <f>ROUND(C471*F471,)</f>
        <v>0</v>
      </c>
    </row>
    <row r="472" spans="1:8">
      <c r="A472" s="61"/>
      <c r="B472" s="62"/>
      <c r="C472" s="64"/>
      <c r="D472" s="65"/>
    </row>
    <row r="473" spans="1:8">
      <c r="A473" s="61"/>
      <c r="B473" s="62" t="s">
        <v>307</v>
      </c>
      <c r="C473" s="64">
        <v>3</v>
      </c>
      <c r="D473" s="65" t="s">
        <v>60</v>
      </c>
      <c r="E473" s="19">
        <v>0</v>
      </c>
      <c r="F473" s="19">
        <v>0</v>
      </c>
      <c r="G473" s="19">
        <f>ROUND(C473*E473,)</f>
        <v>0</v>
      </c>
      <c r="H473" s="19">
        <f>ROUND(C473*F473,)</f>
        <v>0</v>
      </c>
    </row>
    <row r="474" spans="1:8">
      <c r="A474" s="61"/>
      <c r="B474" s="62"/>
      <c r="D474" s="21"/>
    </row>
    <row r="475" spans="1:8">
      <c r="A475" s="23">
        <f>MAX($A$462:A474)+1</f>
        <v>4</v>
      </c>
      <c r="B475" s="62" t="s">
        <v>192</v>
      </c>
      <c r="D475" s="21"/>
    </row>
    <row r="476" spans="1:8" ht="114.75">
      <c r="A476" s="61"/>
      <c r="B476" s="63" t="s">
        <v>302</v>
      </c>
      <c r="C476" s="64"/>
      <c r="D476" s="65"/>
    </row>
    <row r="477" spans="1:8">
      <c r="A477" s="61"/>
      <c r="B477" s="62"/>
      <c r="C477" s="64"/>
      <c r="D477" s="21"/>
    </row>
    <row r="478" spans="1:8">
      <c r="A478" s="61"/>
      <c r="B478" s="62" t="s">
        <v>308</v>
      </c>
      <c r="C478" s="64">
        <v>1</v>
      </c>
      <c r="D478" s="65" t="s">
        <v>60</v>
      </c>
      <c r="E478" s="19">
        <v>0</v>
      </c>
      <c r="F478" s="19">
        <v>0</v>
      </c>
      <c r="G478" s="19">
        <f>ROUND(C478*E478,)</f>
        <v>0</v>
      </c>
      <c r="H478" s="19">
        <f>ROUND(C478*F478,)</f>
        <v>0</v>
      </c>
    </row>
    <row r="479" spans="1:8">
      <c r="A479" s="61"/>
      <c r="B479" s="62"/>
      <c r="C479" s="64"/>
      <c r="D479" s="65"/>
    </row>
    <row r="480" spans="1:8">
      <c r="A480" s="61"/>
      <c r="B480" s="62" t="s">
        <v>309</v>
      </c>
      <c r="C480" s="64">
        <v>2</v>
      </c>
      <c r="D480" s="65" t="s">
        <v>60</v>
      </c>
      <c r="E480" s="19">
        <v>0</v>
      </c>
      <c r="F480" s="19">
        <v>0</v>
      </c>
      <c r="G480" s="19">
        <f>ROUND(C480*E480,)</f>
        <v>0</v>
      </c>
      <c r="H480" s="19">
        <f>ROUND(C480*F480,)</f>
        <v>0</v>
      </c>
    </row>
    <row r="481" spans="1:8">
      <c r="A481" s="61"/>
      <c r="B481" s="62"/>
      <c r="D481" s="21"/>
    </row>
    <row r="482" spans="1:8">
      <c r="A482" s="23">
        <f>MAX($A$462:A481)+1</f>
        <v>5</v>
      </c>
      <c r="B482" s="62" t="s">
        <v>192</v>
      </c>
      <c r="D482" s="21"/>
    </row>
    <row r="483" spans="1:8" ht="140.25">
      <c r="A483" s="61"/>
      <c r="B483" s="62" t="s">
        <v>280</v>
      </c>
      <c r="C483" s="64"/>
      <c r="D483" s="65"/>
    </row>
    <row r="485" spans="1:8">
      <c r="A485" s="61"/>
      <c r="B485" s="62" t="s">
        <v>310</v>
      </c>
      <c r="C485" s="64">
        <v>24</v>
      </c>
      <c r="D485" s="65" t="s">
        <v>60</v>
      </c>
      <c r="E485" s="19">
        <v>0</v>
      </c>
      <c r="F485" s="19">
        <v>0</v>
      </c>
      <c r="G485" s="19">
        <f>ROUND(C485*E485,)</f>
        <v>0</v>
      </c>
      <c r="H485" s="19">
        <f>ROUND(C485*F485,)</f>
        <v>0</v>
      </c>
    </row>
    <row r="487" spans="1:8">
      <c r="A487" s="61"/>
      <c r="B487" s="62" t="s">
        <v>311</v>
      </c>
      <c r="C487" s="64">
        <v>4</v>
      </c>
      <c r="D487" s="65" t="s">
        <v>60</v>
      </c>
      <c r="E487" s="19">
        <v>0</v>
      </c>
      <c r="F487" s="19">
        <v>0</v>
      </c>
      <c r="G487" s="19">
        <f>ROUND(C487*E487,)</f>
        <v>0</v>
      </c>
      <c r="H487" s="19">
        <f>ROUND(C487*F487,)</f>
        <v>0</v>
      </c>
    </row>
    <row r="488" spans="1:8">
      <c r="A488" s="61"/>
      <c r="B488" s="62"/>
      <c r="D488" s="21"/>
    </row>
    <row r="489" spans="1:8">
      <c r="A489" s="23">
        <f>MAX($A$462:A488)+1</f>
        <v>6</v>
      </c>
      <c r="B489" s="62" t="s">
        <v>192</v>
      </c>
      <c r="D489" s="21"/>
    </row>
    <row r="490" spans="1:8" ht="114.75">
      <c r="A490" s="61"/>
      <c r="B490" s="62" t="s">
        <v>312</v>
      </c>
      <c r="C490" s="64"/>
      <c r="D490" s="65"/>
    </row>
    <row r="491" spans="1:8">
      <c r="A491" s="61"/>
      <c r="B491" s="62"/>
      <c r="C491" s="64"/>
      <c r="D491" s="65"/>
    </row>
    <row r="492" spans="1:8">
      <c r="A492" s="61"/>
      <c r="B492" s="62" t="s">
        <v>313</v>
      </c>
      <c r="C492" s="64">
        <v>1</v>
      </c>
      <c r="D492" s="65" t="s">
        <v>60</v>
      </c>
      <c r="E492" s="19">
        <v>0</v>
      </c>
      <c r="F492" s="19">
        <v>0</v>
      </c>
      <c r="G492" s="19">
        <f>ROUND(C492*E492,)</f>
        <v>0</v>
      </c>
      <c r="H492" s="19">
        <f>ROUND(C492*F492,)</f>
        <v>0</v>
      </c>
    </row>
    <row r="493" spans="1:8">
      <c r="A493" s="61"/>
      <c r="B493" s="62"/>
      <c r="C493" s="64"/>
      <c r="D493" s="65"/>
    </row>
    <row r="494" spans="1:8">
      <c r="A494" s="61"/>
      <c r="B494" s="62" t="s">
        <v>314</v>
      </c>
      <c r="C494" s="64">
        <v>2</v>
      </c>
      <c r="D494" s="65"/>
      <c r="E494" s="19">
        <v>0</v>
      </c>
      <c r="F494" s="19">
        <v>0</v>
      </c>
      <c r="G494" s="19">
        <f>ROUND(C494*E494,)</f>
        <v>0</v>
      </c>
      <c r="H494" s="19">
        <f>ROUND(C494*F494,)</f>
        <v>0</v>
      </c>
    </row>
    <row r="495" spans="1:8" s="40" customFormat="1">
      <c r="A495" s="23"/>
      <c r="B495" s="47"/>
      <c r="C495" s="46"/>
      <c r="D495" s="46"/>
      <c r="E495" s="29"/>
      <c r="F495" s="29"/>
      <c r="G495" s="29"/>
      <c r="H495" s="29"/>
    </row>
    <row r="497" spans="1:8" s="40" customFormat="1">
      <c r="A497" s="23"/>
      <c r="B497" s="48" t="str">
        <f>Munkanem_44</f>
        <v>44. Asztalosszerkezetek elhelyezése</v>
      </c>
      <c r="C497" s="20"/>
      <c r="D497" s="20"/>
      <c r="E497" s="19"/>
      <c r="F497" s="19"/>
      <c r="G497" s="22">
        <f>SUM(G462:G496)</f>
        <v>0</v>
      </c>
      <c r="H497" s="22">
        <f>SUM(H462:H496)</f>
        <v>0</v>
      </c>
    </row>
    <row r="499" spans="1:8" s="40" customFormat="1">
      <c r="A499" s="23"/>
      <c r="B499" s="30"/>
      <c r="C499" s="20"/>
      <c r="D499" s="20"/>
      <c r="E499" s="19"/>
      <c r="F499" s="38" t="s">
        <v>40</v>
      </c>
      <c r="G499" s="77">
        <f>G497+H497</f>
        <v>0</v>
      </c>
      <c r="H499" s="77"/>
    </row>
    <row r="501" spans="1:8" s="40" customFormat="1">
      <c r="A501" s="23"/>
      <c r="B501" s="48" t="str">
        <f>$B$54</f>
        <v>45. Lakatosszerkezetek elhelyezése</v>
      </c>
      <c r="C501" s="20"/>
      <c r="D501" s="20"/>
      <c r="E501" s="19"/>
      <c r="F501" s="19"/>
      <c r="G501" s="19"/>
      <c r="H501" s="19"/>
    </row>
    <row r="503" spans="1:8">
      <c r="A503" s="61">
        <v>1</v>
      </c>
      <c r="B503" s="62" t="s">
        <v>278</v>
      </c>
      <c r="D503" s="21"/>
    </row>
    <row r="504" spans="1:8" ht="25.5">
      <c r="A504" s="61"/>
      <c r="B504" s="62" t="s">
        <v>279</v>
      </c>
      <c r="C504" s="20">
        <v>0.52</v>
      </c>
      <c r="D504" s="21" t="s">
        <v>3</v>
      </c>
      <c r="E504" s="19">
        <v>0</v>
      </c>
      <c r="F504" s="19">
        <v>0</v>
      </c>
      <c r="G504" s="19">
        <f>ROUND(C504*E504,)</f>
        <v>0</v>
      </c>
      <c r="H504" s="19">
        <f>ROUND(C504*F504,)</f>
        <v>0</v>
      </c>
    </row>
    <row r="505" spans="1:8">
      <c r="A505" s="61"/>
      <c r="B505" s="62"/>
      <c r="D505" s="21"/>
    </row>
    <row r="506" spans="1:8">
      <c r="A506" s="23">
        <f>MAX($A$503:A505)+1</f>
        <v>2</v>
      </c>
      <c r="B506" s="62" t="s">
        <v>209</v>
      </c>
      <c r="D506" s="21"/>
    </row>
    <row r="507" spans="1:8" ht="127.5">
      <c r="A507" s="61"/>
      <c r="B507" s="62" t="s">
        <v>315</v>
      </c>
      <c r="C507" s="64">
        <v>6</v>
      </c>
      <c r="D507" s="65" t="s">
        <v>60</v>
      </c>
      <c r="E507" s="19">
        <v>0</v>
      </c>
      <c r="F507" s="19">
        <v>0</v>
      </c>
      <c r="G507" s="19">
        <f>ROUND(C507*E507,)</f>
        <v>0</v>
      </c>
      <c r="H507" s="19">
        <f>ROUND(C507*F507,)</f>
        <v>0</v>
      </c>
    </row>
    <row r="508" spans="1:8">
      <c r="A508" s="61"/>
      <c r="B508" s="62"/>
      <c r="D508" s="21"/>
    </row>
    <row r="509" spans="1:8">
      <c r="A509" s="23">
        <f>MAX($A$503:A508)+1</f>
        <v>3</v>
      </c>
      <c r="B509" s="62" t="s">
        <v>209</v>
      </c>
      <c r="D509" s="21"/>
    </row>
    <row r="510" spans="1:8" ht="127.5">
      <c r="A510" s="61"/>
      <c r="B510" s="62" t="s">
        <v>316</v>
      </c>
      <c r="C510" s="64">
        <v>16</v>
      </c>
      <c r="D510" s="65" t="s">
        <v>60</v>
      </c>
      <c r="E510" s="19">
        <v>0</v>
      </c>
      <c r="F510" s="19">
        <v>0</v>
      </c>
      <c r="G510" s="19">
        <f>ROUND(C510*E510,)</f>
        <v>0</v>
      </c>
      <c r="H510" s="19">
        <f>ROUND(C510*F510,)</f>
        <v>0</v>
      </c>
    </row>
    <row r="511" spans="1:8">
      <c r="A511" s="61"/>
      <c r="B511" s="62"/>
      <c r="D511" s="21"/>
    </row>
    <row r="512" spans="1:8">
      <c r="A512" s="23">
        <f>MAX($A$503:A511)+1</f>
        <v>4</v>
      </c>
      <c r="B512" s="62" t="s">
        <v>209</v>
      </c>
      <c r="D512" s="21"/>
    </row>
    <row r="513" spans="1:8" ht="127.5">
      <c r="A513" s="61"/>
      <c r="B513" s="62" t="s">
        <v>317</v>
      </c>
      <c r="C513" s="64">
        <v>2</v>
      </c>
      <c r="D513" s="65" t="s">
        <v>60</v>
      </c>
      <c r="E513" s="19">
        <v>0</v>
      </c>
      <c r="F513" s="19">
        <v>0</v>
      </c>
      <c r="G513" s="19">
        <f>ROUND(C513*E513,)</f>
        <v>0</v>
      </c>
      <c r="H513" s="19">
        <f>ROUND(C513*F513,)</f>
        <v>0</v>
      </c>
    </row>
    <row r="514" spans="1:8">
      <c r="A514" s="61"/>
      <c r="B514" s="62"/>
      <c r="D514" s="21"/>
    </row>
    <row r="515" spans="1:8">
      <c r="A515" s="23">
        <f>MAX($A$503:A514)+1</f>
        <v>5</v>
      </c>
      <c r="B515" s="62" t="s">
        <v>209</v>
      </c>
      <c r="D515" s="21"/>
    </row>
    <row r="516" spans="1:8" ht="63.75">
      <c r="A516" s="61"/>
      <c r="B516" s="62" t="s">
        <v>318</v>
      </c>
      <c r="C516" s="64"/>
      <c r="D516" s="65"/>
    </row>
    <row r="517" spans="1:8">
      <c r="A517" s="61"/>
      <c r="B517" s="62"/>
      <c r="D517" s="21"/>
    </row>
    <row r="518" spans="1:8">
      <c r="A518" s="61"/>
      <c r="B518" s="62" t="s">
        <v>319</v>
      </c>
      <c r="C518" s="64">
        <v>1</v>
      </c>
      <c r="D518" s="65" t="s">
        <v>60</v>
      </c>
      <c r="E518" s="19">
        <v>0</v>
      </c>
      <c r="F518" s="19">
        <v>0</v>
      </c>
      <c r="G518" s="19">
        <f>ROUND(C518*E518,)</f>
        <v>0</v>
      </c>
      <c r="H518" s="19">
        <f>ROUND(C518*F518,)</f>
        <v>0</v>
      </c>
    </row>
    <row r="519" spans="1:8">
      <c r="A519" s="61"/>
      <c r="B519" s="62"/>
      <c r="C519" s="64"/>
      <c r="D519" s="65"/>
    </row>
    <row r="520" spans="1:8">
      <c r="A520" s="61"/>
      <c r="B520" s="62" t="s">
        <v>320</v>
      </c>
      <c r="C520" s="64">
        <v>1</v>
      </c>
      <c r="D520" s="65" t="s">
        <v>60</v>
      </c>
      <c r="E520" s="19">
        <v>0</v>
      </c>
      <c r="F520" s="19">
        <v>0</v>
      </c>
      <c r="G520" s="19">
        <f>ROUND(C520*E520,)</f>
        <v>0</v>
      </c>
      <c r="H520" s="19">
        <f>ROUND(C520*F520,)</f>
        <v>0</v>
      </c>
    </row>
    <row r="521" spans="1:8">
      <c r="A521" s="61"/>
      <c r="B521" s="62"/>
      <c r="C521" s="64"/>
      <c r="D521" s="65"/>
    </row>
    <row r="522" spans="1:8">
      <c r="A522" s="61"/>
      <c r="B522" s="62" t="s">
        <v>321</v>
      </c>
      <c r="C522" s="64">
        <v>4</v>
      </c>
      <c r="D522" s="65" t="s">
        <v>60</v>
      </c>
      <c r="E522" s="19">
        <v>0</v>
      </c>
      <c r="F522" s="19">
        <v>0</v>
      </c>
      <c r="G522" s="19">
        <f>ROUND(C522*E522,)</f>
        <v>0</v>
      </c>
      <c r="H522" s="19">
        <f>ROUND(C522*F522,)</f>
        <v>0</v>
      </c>
    </row>
    <row r="523" spans="1:8">
      <c r="A523" s="61"/>
      <c r="B523" s="62"/>
      <c r="C523" s="64"/>
      <c r="D523" s="65"/>
    </row>
    <row r="524" spans="1:8">
      <c r="A524" s="61"/>
      <c r="B524" s="62" t="s">
        <v>322</v>
      </c>
      <c r="C524" s="64">
        <v>22</v>
      </c>
      <c r="D524" s="65" t="s">
        <v>60</v>
      </c>
      <c r="E524" s="19">
        <v>0</v>
      </c>
      <c r="F524" s="19">
        <v>0</v>
      </c>
      <c r="G524" s="19">
        <f>ROUND(C524*E524,)</f>
        <v>0</v>
      </c>
      <c r="H524" s="19">
        <f>ROUND(C524*F524,)</f>
        <v>0</v>
      </c>
    </row>
    <row r="525" spans="1:8">
      <c r="A525" s="61"/>
      <c r="B525" s="62"/>
      <c r="D525" s="21"/>
    </row>
    <row r="526" spans="1:8">
      <c r="A526" s="23">
        <f>MAX($A$503:A525)+1</f>
        <v>6</v>
      </c>
      <c r="B526" s="62" t="s">
        <v>209</v>
      </c>
      <c r="D526" s="21"/>
    </row>
    <row r="527" spans="1:8" ht="63.75">
      <c r="A527" s="61"/>
      <c r="B527" s="62" t="s">
        <v>298</v>
      </c>
      <c r="C527" s="64">
        <v>16</v>
      </c>
      <c r="D527" s="65" t="s">
        <v>60</v>
      </c>
      <c r="E527" s="19">
        <v>0</v>
      </c>
      <c r="F527" s="19">
        <v>0</v>
      </c>
      <c r="G527" s="19">
        <f>ROUND(C527*E527,)</f>
        <v>0</v>
      </c>
      <c r="H527" s="19">
        <f>ROUND(C527*F527,)</f>
        <v>0</v>
      </c>
    </row>
    <row r="528" spans="1:8">
      <c r="B528" s="47"/>
      <c r="C528" s="46"/>
      <c r="D528" s="46"/>
      <c r="E528" s="29"/>
      <c r="F528" s="29"/>
      <c r="G528" s="29"/>
      <c r="H528" s="29"/>
    </row>
    <row r="530" spans="1:8">
      <c r="B530" s="48" t="str">
        <f>Munkanem_45</f>
        <v>45. Lakatosszerkezetek elhelyezése</v>
      </c>
      <c r="G530" s="22">
        <f>SUM(G503:G529)</f>
        <v>0</v>
      </c>
      <c r="H530" s="22">
        <f>SUM(H503:H529)</f>
        <v>0</v>
      </c>
    </row>
    <row r="532" spans="1:8">
      <c r="F532" s="38" t="s">
        <v>40</v>
      </c>
      <c r="G532" s="77">
        <f>G530+H530</f>
        <v>0</v>
      </c>
      <c r="H532" s="77"/>
    </row>
    <row r="534" spans="1:8">
      <c r="B534" s="48" t="str">
        <f>$B$56</f>
        <v>47. Felületképzés</v>
      </c>
    </row>
    <row r="536" spans="1:8">
      <c r="A536" s="61">
        <v>1</v>
      </c>
      <c r="B536" s="62" t="s">
        <v>136</v>
      </c>
      <c r="D536" s="21"/>
    </row>
    <row r="537" spans="1:8" ht="38.25">
      <c r="A537" s="61"/>
      <c r="B537" s="62" t="s">
        <v>137</v>
      </c>
      <c r="C537" s="20">
        <v>1373.22</v>
      </c>
      <c r="D537" s="21" t="s">
        <v>3</v>
      </c>
      <c r="E537" s="19">
        <v>0</v>
      </c>
      <c r="F537" s="19">
        <v>0</v>
      </c>
      <c r="G537" s="19">
        <f>ROUND(C537*E537,)</f>
        <v>0</v>
      </c>
      <c r="H537" s="19">
        <f>ROUND(C537*F537,)</f>
        <v>0</v>
      </c>
    </row>
    <row r="539" spans="1:8">
      <c r="A539" s="23">
        <f>MAX($A$536:A538)+1</f>
        <v>2</v>
      </c>
      <c r="B539" s="62" t="s">
        <v>138</v>
      </c>
      <c r="D539" s="21"/>
    </row>
    <row r="540" spans="1:8" ht="63.75">
      <c r="A540" s="21"/>
      <c r="B540" s="63" t="s">
        <v>229</v>
      </c>
      <c r="C540" s="20">
        <v>137.32</v>
      </c>
      <c r="D540" s="21" t="s">
        <v>3</v>
      </c>
      <c r="E540" s="19">
        <v>0</v>
      </c>
      <c r="F540" s="19">
        <v>0</v>
      </c>
      <c r="G540" s="19">
        <f>ROUND(C540*E540,)</f>
        <v>0</v>
      </c>
      <c r="H540" s="19">
        <f>ROUND(C540*F540,)</f>
        <v>0</v>
      </c>
    </row>
    <row r="541" spans="1:8">
      <c r="A541" s="61"/>
      <c r="B541" s="62"/>
      <c r="D541" s="21"/>
    </row>
    <row r="542" spans="1:8">
      <c r="A542" s="23">
        <f>MAX($A$536:A541)+1</f>
        <v>3</v>
      </c>
      <c r="B542" s="63" t="s">
        <v>186</v>
      </c>
      <c r="D542" s="21"/>
    </row>
    <row r="543" spans="1:8" ht="63.75" customHeight="1">
      <c r="A543" s="21"/>
      <c r="B543" s="62" t="s">
        <v>187</v>
      </c>
      <c r="C543" s="20">
        <v>32</v>
      </c>
      <c r="D543" s="21" t="s">
        <v>3</v>
      </c>
      <c r="E543" s="19">
        <v>0</v>
      </c>
      <c r="F543" s="19">
        <v>0</v>
      </c>
      <c r="G543" s="19">
        <f>ROUND(C543*E543,)</f>
        <v>0</v>
      </c>
      <c r="H543" s="19">
        <f>ROUND(C543*F543,)</f>
        <v>0</v>
      </c>
    </row>
    <row r="544" spans="1:8">
      <c r="A544" s="21"/>
      <c r="B544" s="63"/>
      <c r="D544" s="21"/>
    </row>
    <row r="545" spans="1:8">
      <c r="A545" s="23">
        <f>MAX($A$536:A544)+1</f>
        <v>4</v>
      </c>
      <c r="B545" s="63" t="s">
        <v>143</v>
      </c>
      <c r="D545" s="21"/>
    </row>
    <row r="546" spans="1:8" ht="25.5" customHeight="1">
      <c r="A546" s="21"/>
      <c r="B546" s="63" t="s">
        <v>327</v>
      </c>
      <c r="C546" s="20">
        <v>118.03</v>
      </c>
      <c r="D546" s="21" t="s">
        <v>3</v>
      </c>
      <c r="E546" s="19">
        <v>0</v>
      </c>
      <c r="F546" s="19">
        <v>0</v>
      </c>
      <c r="G546" s="19">
        <f>ROUND(C546*E546,)</f>
        <v>0</v>
      </c>
      <c r="H546" s="19">
        <f>ROUND(C546*F546,)</f>
        <v>0</v>
      </c>
    </row>
    <row r="547" spans="1:8">
      <c r="A547" s="61"/>
      <c r="B547" s="62"/>
      <c r="D547" s="21"/>
    </row>
    <row r="548" spans="1:8">
      <c r="A548" s="23">
        <f>MAX($A$536:A547)+1</f>
        <v>5</v>
      </c>
      <c r="B548" s="63" t="s">
        <v>188</v>
      </c>
      <c r="D548" s="21"/>
    </row>
    <row r="549" spans="1:8" ht="51">
      <c r="A549" s="21"/>
      <c r="B549" s="62" t="s">
        <v>189</v>
      </c>
      <c r="C549" s="20">
        <v>32</v>
      </c>
      <c r="D549" s="21" t="s">
        <v>3</v>
      </c>
      <c r="E549" s="19">
        <v>0</v>
      </c>
      <c r="F549" s="19">
        <v>0</v>
      </c>
      <c r="G549" s="19">
        <f>ROUND(C549*E549,)</f>
        <v>0</v>
      </c>
      <c r="H549" s="19">
        <f>ROUND(C549*F549,)</f>
        <v>0</v>
      </c>
    </row>
    <row r="551" spans="1:8">
      <c r="A551" s="23">
        <f>MAX($A$536:A550)+1</f>
        <v>6</v>
      </c>
      <c r="B551" s="62" t="s">
        <v>235</v>
      </c>
      <c r="D551" s="21"/>
    </row>
    <row r="552" spans="1:8" ht="51">
      <c r="A552" s="21"/>
      <c r="B552" s="62" t="s">
        <v>234</v>
      </c>
      <c r="C552" s="20">
        <v>1815.65</v>
      </c>
      <c r="D552" s="21" t="s">
        <v>3</v>
      </c>
      <c r="E552" s="19">
        <v>0</v>
      </c>
      <c r="F552" s="19">
        <v>0</v>
      </c>
      <c r="G552" s="19">
        <f>ROUND(C552*E552,)</f>
        <v>0</v>
      </c>
      <c r="H552" s="19">
        <f>ROUND(C552*F552,)</f>
        <v>0</v>
      </c>
    </row>
    <row r="553" spans="1:8">
      <c r="A553" s="61"/>
      <c r="B553" s="62"/>
      <c r="D553" s="21"/>
    </row>
    <row r="554" spans="1:8">
      <c r="A554" s="23">
        <f>MAX($A$536:A553)+1</f>
        <v>7</v>
      </c>
      <c r="B554" s="62" t="s">
        <v>190</v>
      </c>
      <c r="D554" s="21"/>
    </row>
    <row r="555" spans="1:8" ht="51" customHeight="1">
      <c r="A555" s="21"/>
      <c r="B555" s="62" t="s">
        <v>191</v>
      </c>
      <c r="C555" s="20">
        <v>32</v>
      </c>
      <c r="D555" s="21" t="s">
        <v>3</v>
      </c>
      <c r="E555" s="19">
        <v>0</v>
      </c>
      <c r="F555" s="19">
        <v>0</v>
      </c>
      <c r="G555" s="19">
        <f>ROUND(C555*E555,)</f>
        <v>0</v>
      </c>
      <c r="H555" s="19">
        <f>ROUND(C555*F555,)</f>
        <v>0</v>
      </c>
    </row>
    <row r="556" spans="1:8">
      <c r="A556" s="61"/>
      <c r="B556" s="62"/>
      <c r="D556" s="21"/>
    </row>
    <row r="557" spans="1:8">
      <c r="A557" s="23">
        <f>MAX($A$536:A556)+1</f>
        <v>8</v>
      </c>
      <c r="B557" s="62" t="s">
        <v>239</v>
      </c>
      <c r="D557" s="21"/>
    </row>
    <row r="558" spans="1:8" ht="25.5">
      <c r="A558" s="21"/>
      <c r="B558" s="62" t="s">
        <v>240</v>
      </c>
      <c r="C558" s="20">
        <v>1</v>
      </c>
      <c r="D558" s="21" t="s">
        <v>221</v>
      </c>
      <c r="E558" s="19">
        <v>0</v>
      </c>
      <c r="F558" s="19">
        <v>0</v>
      </c>
      <c r="G558" s="19">
        <f>ROUND(C558*E558,)</f>
        <v>0</v>
      </c>
      <c r="H558" s="19">
        <f>ROUND(C558*F558,)</f>
        <v>0</v>
      </c>
    </row>
    <row r="560" spans="1:8">
      <c r="A560" s="69">
        <f>MAX($A$536:A559)+1</f>
        <v>9</v>
      </c>
      <c r="B560" s="30" t="s">
        <v>231</v>
      </c>
    </row>
    <row r="561" spans="1:8" ht="51">
      <c r="B561" s="30" t="s">
        <v>230</v>
      </c>
      <c r="C561" s="20">
        <v>491.61</v>
      </c>
      <c r="D561" s="20" t="s">
        <v>3</v>
      </c>
      <c r="E561" s="19">
        <v>0</v>
      </c>
      <c r="F561" s="19">
        <v>0</v>
      </c>
      <c r="G561" s="19">
        <f>ROUND(C561*E561,)</f>
        <v>0</v>
      </c>
      <c r="H561" s="19">
        <f>ROUND(C561*F561,)</f>
        <v>0</v>
      </c>
    </row>
    <row r="562" spans="1:8">
      <c r="A562" s="61"/>
      <c r="B562" s="62"/>
      <c r="D562" s="21"/>
    </row>
    <row r="563" spans="1:8">
      <c r="A563" s="23">
        <f>MAX($A$536:A562)+1</f>
        <v>10</v>
      </c>
      <c r="B563" s="62" t="s">
        <v>142</v>
      </c>
      <c r="D563" s="21"/>
    </row>
    <row r="564" spans="1:8" ht="51">
      <c r="A564" s="61"/>
      <c r="B564" s="62" t="s">
        <v>196</v>
      </c>
      <c r="C564" s="20">
        <v>13.13</v>
      </c>
      <c r="D564" s="21" t="s">
        <v>3</v>
      </c>
      <c r="E564" s="19">
        <v>0</v>
      </c>
      <c r="F564" s="19">
        <v>0</v>
      </c>
      <c r="G564" s="19">
        <f>ROUND(C564*E564,)</f>
        <v>0</v>
      </c>
      <c r="H564" s="19">
        <f>ROUND(C564*F564,)</f>
        <v>0</v>
      </c>
    </row>
    <row r="565" spans="1:8">
      <c r="A565" s="61"/>
      <c r="B565" s="62"/>
      <c r="D565" s="21"/>
    </row>
    <row r="566" spans="1:8">
      <c r="A566" s="23">
        <f>MAX($A$536:A565)+1</f>
        <v>11</v>
      </c>
      <c r="B566" s="62" t="s">
        <v>139</v>
      </c>
      <c r="D566" s="21"/>
    </row>
    <row r="567" spans="1:8" ht="38.25">
      <c r="A567" s="21"/>
      <c r="B567" s="62" t="s">
        <v>197</v>
      </c>
      <c r="C567" s="20">
        <v>13.13</v>
      </c>
      <c r="D567" s="21" t="s">
        <v>3</v>
      </c>
      <c r="E567" s="19">
        <v>0</v>
      </c>
      <c r="F567" s="19">
        <v>0</v>
      </c>
      <c r="G567" s="19">
        <f>ROUND(C567*E567,)</f>
        <v>0</v>
      </c>
      <c r="H567" s="19">
        <f>ROUND(C567*F567,)</f>
        <v>0</v>
      </c>
    </row>
    <row r="568" spans="1:8">
      <c r="A568" s="61"/>
      <c r="B568" s="62"/>
      <c r="D568" s="21"/>
    </row>
    <row r="569" spans="1:8">
      <c r="A569" s="23">
        <f>MAX($A$536:A568)+1</f>
        <v>12</v>
      </c>
      <c r="B569" s="62" t="s">
        <v>140</v>
      </c>
      <c r="D569" s="21"/>
    </row>
    <row r="570" spans="1:8" ht="38.25">
      <c r="A570" s="61"/>
      <c r="B570" s="62" t="s">
        <v>195</v>
      </c>
      <c r="C570" s="20">
        <v>292.77999999999997</v>
      </c>
      <c r="D570" s="21" t="s">
        <v>3</v>
      </c>
      <c r="E570" s="19">
        <v>0</v>
      </c>
      <c r="F570" s="19">
        <v>0</v>
      </c>
      <c r="G570" s="19">
        <f>ROUND(C570*E570,)</f>
        <v>0</v>
      </c>
      <c r="H570" s="19">
        <f>ROUND(C570*F570,)</f>
        <v>0</v>
      </c>
    </row>
    <row r="571" spans="1:8">
      <c r="A571" s="61"/>
      <c r="B571" s="62"/>
      <c r="D571" s="21"/>
    </row>
    <row r="572" spans="1:8">
      <c r="A572" s="23">
        <f>MAX($A$536:A571)+1</f>
        <v>13</v>
      </c>
      <c r="B572" s="62" t="s">
        <v>141</v>
      </c>
      <c r="D572" s="21"/>
    </row>
    <row r="573" spans="1:8" ht="38.25">
      <c r="A573" s="21"/>
      <c r="B573" s="62" t="s">
        <v>198</v>
      </c>
      <c r="C573" s="20">
        <v>292.77999999999997</v>
      </c>
      <c r="D573" s="21" t="s">
        <v>3</v>
      </c>
      <c r="E573" s="19">
        <v>0</v>
      </c>
      <c r="F573" s="19">
        <v>0</v>
      </c>
      <c r="G573" s="19">
        <f>ROUND(C573*E573,)</f>
        <v>0</v>
      </c>
      <c r="H573" s="19">
        <f>ROUND(C573*F573,)</f>
        <v>0</v>
      </c>
    </row>
    <row r="574" spans="1:8">
      <c r="B574" s="47"/>
      <c r="C574" s="46"/>
      <c r="D574" s="46"/>
      <c r="E574" s="29"/>
      <c r="F574" s="29"/>
      <c r="G574" s="29"/>
      <c r="H574" s="29"/>
    </row>
    <row r="576" spans="1:8">
      <c r="B576" s="48" t="str">
        <f>Munkanem_47</f>
        <v>47. Felületképzés</v>
      </c>
      <c r="G576" s="22">
        <f>SUM(G536:G575)</f>
        <v>0</v>
      </c>
      <c r="H576" s="22">
        <f>SUM(H536:H575)</f>
        <v>0</v>
      </c>
    </row>
    <row r="578" spans="1:8">
      <c r="F578" s="38" t="s">
        <v>40</v>
      </c>
      <c r="G578" s="77">
        <f>G576+H576</f>
        <v>0</v>
      </c>
      <c r="H578" s="77"/>
    </row>
    <row r="580" spans="1:8">
      <c r="B580" s="48" t="str">
        <f>$B$58</f>
        <v>48. Szigetelés</v>
      </c>
    </row>
    <row r="582" spans="1:8">
      <c r="A582" s="61">
        <v>1</v>
      </c>
      <c r="B582" s="62" t="s">
        <v>149</v>
      </c>
      <c r="D582" s="21"/>
    </row>
    <row r="583" spans="1:8" ht="63.75">
      <c r="A583" s="61"/>
      <c r="B583" s="62" t="s">
        <v>150</v>
      </c>
      <c r="C583" s="20">
        <v>17.66</v>
      </c>
      <c r="D583" s="21" t="s">
        <v>3</v>
      </c>
      <c r="E583" s="19">
        <v>0</v>
      </c>
      <c r="F583" s="19">
        <v>0</v>
      </c>
      <c r="G583" s="19">
        <f>ROUND(C583*E583,)</f>
        <v>0</v>
      </c>
      <c r="H583" s="19">
        <f>ROUND(C583*F583,)</f>
        <v>0</v>
      </c>
    </row>
    <row r="584" spans="1:8">
      <c r="A584" s="61"/>
      <c r="B584" s="62"/>
      <c r="D584" s="21"/>
    </row>
    <row r="585" spans="1:8">
      <c r="A585" s="23">
        <f>MAX($A$582:A584)+1</f>
        <v>2</v>
      </c>
      <c r="B585" s="62" t="s">
        <v>151</v>
      </c>
      <c r="D585" s="21"/>
    </row>
    <row r="586" spans="1:8" ht="89.25">
      <c r="A586" s="21"/>
      <c r="B586" s="62" t="s">
        <v>152</v>
      </c>
      <c r="C586" s="20">
        <v>17.66</v>
      </c>
      <c r="D586" s="21" t="s">
        <v>3</v>
      </c>
      <c r="E586" s="19">
        <v>0</v>
      </c>
      <c r="F586" s="19">
        <v>0</v>
      </c>
      <c r="G586" s="19">
        <f>ROUND(C586*E586,)</f>
        <v>0</v>
      </c>
      <c r="H586" s="19">
        <f>ROUND(C586*F586,)</f>
        <v>0</v>
      </c>
    </row>
    <row r="587" spans="1:8">
      <c r="A587" s="61"/>
      <c r="B587" s="62"/>
      <c r="D587" s="21"/>
    </row>
    <row r="588" spans="1:8">
      <c r="A588" s="23">
        <f>MAX($A$582:A587)+1</f>
        <v>3</v>
      </c>
      <c r="B588" s="62" t="s">
        <v>281</v>
      </c>
      <c r="D588" s="21"/>
    </row>
    <row r="589" spans="1:8" ht="51" customHeight="1">
      <c r="A589" s="61"/>
      <c r="B589" s="62" t="s">
        <v>282</v>
      </c>
      <c r="C589" s="20">
        <v>41.97</v>
      </c>
      <c r="D589" s="21" t="s">
        <v>3</v>
      </c>
      <c r="E589" s="19">
        <v>0</v>
      </c>
      <c r="F589" s="19">
        <v>0</v>
      </c>
      <c r="G589" s="19">
        <f>ROUND(C589*E589,)</f>
        <v>0</v>
      </c>
      <c r="H589" s="19">
        <f>ROUND(C589*F589,)</f>
        <v>0</v>
      </c>
    </row>
    <row r="590" spans="1:8">
      <c r="A590" s="61"/>
      <c r="B590" s="62"/>
      <c r="D590" s="21"/>
      <c r="F590" s="66"/>
    </row>
    <row r="591" spans="1:8">
      <c r="A591" s="23">
        <f>MAX($A$582:A590)+1</f>
        <v>4</v>
      </c>
      <c r="B591" s="62" t="s">
        <v>154</v>
      </c>
      <c r="C591" s="64"/>
      <c r="D591" s="21"/>
    </row>
    <row r="592" spans="1:8" ht="51">
      <c r="A592" s="61"/>
      <c r="B592" s="62" t="s">
        <v>153</v>
      </c>
      <c r="C592" s="20">
        <v>16.850000000000001</v>
      </c>
      <c r="D592" s="21" t="s">
        <v>3</v>
      </c>
      <c r="E592" s="19">
        <v>0</v>
      </c>
      <c r="F592" s="19">
        <v>0</v>
      </c>
      <c r="G592" s="19">
        <f>ROUND(C592*E592,)</f>
        <v>0</v>
      </c>
      <c r="H592" s="19">
        <f>ROUND(C592*F592,)</f>
        <v>0</v>
      </c>
    </row>
    <row r="593" spans="1:8">
      <c r="A593" s="61"/>
      <c r="B593" s="62"/>
      <c r="D593" s="21"/>
    </row>
    <row r="594" spans="1:8">
      <c r="A594" s="23">
        <f>MAX($A$582:A593)+1</f>
        <v>5</v>
      </c>
      <c r="B594" s="62" t="s">
        <v>155</v>
      </c>
      <c r="D594" s="21"/>
    </row>
    <row r="595" spans="1:8" ht="63.75">
      <c r="A595" s="61"/>
      <c r="B595" s="30" t="s">
        <v>156</v>
      </c>
      <c r="C595" s="20">
        <v>16.850000000000001</v>
      </c>
      <c r="D595" s="21" t="s">
        <v>3</v>
      </c>
      <c r="E595" s="19">
        <v>0</v>
      </c>
      <c r="F595" s="19">
        <v>0</v>
      </c>
      <c r="G595" s="19">
        <f>ROUND(C595*E595,)</f>
        <v>0</v>
      </c>
      <c r="H595" s="19">
        <f>ROUND(C595*F595,)</f>
        <v>0</v>
      </c>
    </row>
    <row r="596" spans="1:8">
      <c r="A596" s="61"/>
      <c r="B596" s="62"/>
      <c r="D596" s="21"/>
    </row>
    <row r="597" spans="1:8">
      <c r="A597" s="23">
        <f>MAX($A$582:A596)+1</f>
        <v>6</v>
      </c>
      <c r="B597" s="62" t="s">
        <v>268</v>
      </c>
      <c r="D597" s="21"/>
    </row>
    <row r="598" spans="1:8" ht="89.25">
      <c r="A598" s="61"/>
      <c r="B598" s="62" t="s">
        <v>269</v>
      </c>
      <c r="C598" s="20">
        <v>5.67</v>
      </c>
      <c r="D598" s="21" t="s">
        <v>3</v>
      </c>
      <c r="E598" s="19">
        <v>0</v>
      </c>
      <c r="F598" s="19">
        <v>0</v>
      </c>
      <c r="G598" s="19">
        <f>ROUND(C598*E598,)</f>
        <v>0</v>
      </c>
      <c r="H598" s="19">
        <f>ROUND(C598*F598,)</f>
        <v>0</v>
      </c>
    </row>
    <row r="599" spans="1:8">
      <c r="A599" s="61"/>
      <c r="B599" s="62"/>
      <c r="D599" s="21"/>
    </row>
    <row r="600" spans="1:8">
      <c r="A600" s="23">
        <f>MAX($A$582:A599)+1</f>
        <v>7</v>
      </c>
      <c r="B600" s="62" t="s">
        <v>270</v>
      </c>
      <c r="D600" s="21"/>
    </row>
    <row r="601" spans="1:8" ht="89.25">
      <c r="A601" s="61"/>
      <c r="B601" s="62" t="s">
        <v>271</v>
      </c>
      <c r="C601" s="20">
        <v>1.62</v>
      </c>
      <c r="D601" s="21" t="s">
        <v>3</v>
      </c>
      <c r="E601" s="19">
        <v>0</v>
      </c>
      <c r="F601" s="19">
        <v>0</v>
      </c>
      <c r="G601" s="19">
        <f>ROUND(C601*E601,)</f>
        <v>0</v>
      </c>
      <c r="H601" s="19">
        <f>ROUND(C601*F601,)</f>
        <v>0</v>
      </c>
    </row>
    <row r="602" spans="1:8">
      <c r="A602" s="61"/>
      <c r="B602" s="62"/>
      <c r="D602" s="21"/>
    </row>
    <row r="603" spans="1:8">
      <c r="A603" s="23">
        <f>MAX($A$582:A602)+1</f>
        <v>8</v>
      </c>
      <c r="B603" s="62" t="s">
        <v>272</v>
      </c>
      <c r="D603" s="21"/>
    </row>
    <row r="604" spans="1:8" ht="76.5">
      <c r="A604" s="61"/>
      <c r="B604" s="62" t="s">
        <v>273</v>
      </c>
      <c r="C604" s="20">
        <v>8.85</v>
      </c>
      <c r="D604" s="21" t="s">
        <v>94</v>
      </c>
      <c r="E604" s="19">
        <v>0</v>
      </c>
      <c r="F604" s="19">
        <v>0</v>
      </c>
      <c r="G604" s="19">
        <f>ROUND(C604*E604,)</f>
        <v>0</v>
      </c>
      <c r="H604" s="19">
        <f>ROUND(C604*F604,)</f>
        <v>0</v>
      </c>
    </row>
    <row r="605" spans="1:8" s="40" customFormat="1">
      <c r="A605" s="23"/>
      <c r="B605" s="47"/>
      <c r="C605" s="46"/>
      <c r="D605" s="46"/>
      <c r="E605" s="29"/>
      <c r="F605" s="29"/>
      <c r="G605" s="29"/>
      <c r="H605" s="29"/>
    </row>
    <row r="607" spans="1:8" s="40" customFormat="1">
      <c r="A607" s="23"/>
      <c r="B607" s="48" t="str">
        <f>Munkanem_48</f>
        <v>48. Szigetelés</v>
      </c>
      <c r="C607" s="20"/>
      <c r="D607" s="20"/>
      <c r="E607" s="19"/>
      <c r="F607" s="19"/>
      <c r="G607" s="22">
        <f>SUM(G582:G606)</f>
        <v>0</v>
      </c>
      <c r="H607" s="22">
        <f>SUM(H582:H606)</f>
        <v>0</v>
      </c>
    </row>
    <row r="609" spans="1:8" s="40" customFormat="1">
      <c r="A609" s="23"/>
      <c r="B609" s="30"/>
      <c r="C609" s="20"/>
      <c r="D609" s="20"/>
      <c r="E609" s="19"/>
      <c r="F609" s="38" t="s">
        <v>40</v>
      </c>
      <c r="G609" s="77">
        <f>G607+H607</f>
        <v>0</v>
      </c>
      <c r="H609" s="77"/>
    </row>
    <row r="611" spans="1:8">
      <c r="B611" s="48" t="str">
        <f>$B$60</f>
        <v>50. Beépített berendezési tárgyak</v>
      </c>
    </row>
    <row r="613" spans="1:8">
      <c r="A613" s="69">
        <v>1</v>
      </c>
      <c r="B613" s="67" t="s">
        <v>338</v>
      </c>
    </row>
    <row r="614" spans="1:8" ht="63.75">
      <c r="B614" s="67" t="s">
        <v>339</v>
      </c>
      <c r="C614" s="20">
        <v>3</v>
      </c>
      <c r="D614" s="20" t="s">
        <v>60</v>
      </c>
      <c r="E614" s="19">
        <v>0</v>
      </c>
      <c r="F614" s="19">
        <v>0</v>
      </c>
      <c r="G614" s="19">
        <f>ROUND(C614*E614,)</f>
        <v>0</v>
      </c>
      <c r="H614" s="19">
        <f>ROUND(C614*F614,)</f>
        <v>0</v>
      </c>
    </row>
    <row r="615" spans="1:8">
      <c r="B615" s="67"/>
    </row>
    <row r="616" spans="1:8">
      <c r="A616" s="69">
        <f>MAX($A$613:A615)+1</f>
        <v>2</v>
      </c>
      <c r="B616" s="67" t="s">
        <v>340</v>
      </c>
    </row>
    <row r="617" spans="1:8" ht="51">
      <c r="B617" s="67" t="s">
        <v>341</v>
      </c>
      <c r="C617" s="20">
        <v>5</v>
      </c>
      <c r="D617" s="20" t="s">
        <v>60</v>
      </c>
      <c r="E617" s="19">
        <v>0</v>
      </c>
      <c r="F617" s="19">
        <v>0</v>
      </c>
      <c r="G617" s="19">
        <f>ROUND(C617*E617,)</f>
        <v>0</v>
      </c>
      <c r="H617" s="19">
        <f>ROUND(C617*F617,)</f>
        <v>0</v>
      </c>
    </row>
    <row r="618" spans="1:8">
      <c r="B618" s="67"/>
    </row>
    <row r="619" spans="1:8">
      <c r="A619" s="69">
        <f>MAX($A$613:A618)+1</f>
        <v>3</v>
      </c>
      <c r="B619" s="67" t="s">
        <v>342</v>
      </c>
    </row>
    <row r="620" spans="1:8" ht="51">
      <c r="B620" s="67" t="s">
        <v>343</v>
      </c>
      <c r="C620" s="20">
        <v>4</v>
      </c>
      <c r="D620" s="20" t="s">
        <v>60</v>
      </c>
      <c r="E620" s="19">
        <v>0</v>
      </c>
      <c r="F620" s="19">
        <v>0</v>
      </c>
      <c r="G620" s="19">
        <f>ROUND(C620*E620,)</f>
        <v>0</v>
      </c>
      <c r="H620" s="19">
        <f>ROUND(C620*F620,)</f>
        <v>0</v>
      </c>
    </row>
    <row r="621" spans="1:8">
      <c r="B621" s="47"/>
      <c r="C621" s="46"/>
      <c r="D621" s="46"/>
      <c r="E621" s="29"/>
      <c r="F621" s="29"/>
      <c r="G621" s="29"/>
      <c r="H621" s="29"/>
    </row>
    <row r="623" spans="1:8">
      <c r="B623" s="48" t="str">
        <f>Munkanem_50</f>
        <v>50. Beépített berendezési tárgyak</v>
      </c>
      <c r="G623" s="22">
        <f>SUM(G613:G622)</f>
        <v>0</v>
      </c>
      <c r="H623" s="22">
        <f>SUM(H613:H622)</f>
        <v>0</v>
      </c>
    </row>
    <row r="625" spans="1:8">
      <c r="F625" s="38" t="s">
        <v>40</v>
      </c>
      <c r="G625" s="77">
        <f>G623+H623</f>
        <v>0</v>
      </c>
      <c r="H625" s="77"/>
    </row>
    <row r="627" spans="1:8">
      <c r="B627" s="48" t="str">
        <f>$B$62</f>
        <v>53. Közmű csatornaépítés</v>
      </c>
    </row>
    <row r="629" spans="1:8">
      <c r="A629" s="23">
        <v>1</v>
      </c>
      <c r="B629" s="30" t="s">
        <v>238</v>
      </c>
    </row>
    <row r="630" spans="1:8" ht="76.5">
      <c r="B630" s="30" t="s">
        <v>237</v>
      </c>
      <c r="C630" s="20">
        <v>12</v>
      </c>
      <c r="D630" s="20" t="s">
        <v>94</v>
      </c>
      <c r="E630" s="19">
        <v>0</v>
      </c>
      <c r="F630" s="19">
        <v>0</v>
      </c>
      <c r="G630" s="19">
        <f>ROUND(C630*E630,)</f>
        <v>0</v>
      </c>
      <c r="H630" s="19">
        <f>ROUND(C630*F630,)</f>
        <v>0</v>
      </c>
    </row>
    <row r="631" spans="1:8">
      <c r="B631" s="47"/>
      <c r="C631" s="46"/>
      <c r="D631" s="46"/>
      <c r="E631" s="29"/>
      <c r="F631" s="29"/>
      <c r="G631" s="29"/>
      <c r="H631" s="29"/>
    </row>
    <row r="633" spans="1:8">
      <c r="B633" s="48" t="str">
        <f>Munkanem_53</f>
        <v>53. Közmű csatornaépítés</v>
      </c>
      <c r="G633" s="22">
        <f>SUM(G629:G632)</f>
        <v>0</v>
      </c>
      <c r="H633" s="22">
        <f>SUM(H629:H632)</f>
        <v>0</v>
      </c>
    </row>
    <row r="635" spans="1:8">
      <c r="F635" s="38" t="s">
        <v>40</v>
      </c>
      <c r="G635" s="77">
        <f>G633+H633</f>
        <v>0</v>
      </c>
      <c r="H635" s="77"/>
    </row>
    <row r="637" spans="1:8" s="40" customFormat="1">
      <c r="A637" s="23"/>
      <c r="B637" s="48" t="str">
        <f>$B$64</f>
        <v>62. Kőburkolat készítése</v>
      </c>
      <c r="C637" s="20"/>
      <c r="D637" s="20"/>
      <c r="E637" s="19"/>
      <c r="F637" s="19"/>
      <c r="G637" s="19"/>
      <c r="H637" s="19"/>
    </row>
    <row r="639" spans="1:8" s="40" customFormat="1">
      <c r="A639" s="23">
        <v>1</v>
      </c>
      <c r="B639" s="30" t="s">
        <v>275</v>
      </c>
      <c r="C639" s="20"/>
      <c r="D639" s="20"/>
      <c r="E639" s="19"/>
      <c r="F639" s="19"/>
      <c r="G639" s="19"/>
      <c r="H639" s="19"/>
    </row>
    <row r="640" spans="1:8" s="40" customFormat="1" ht="25.5">
      <c r="A640" s="23"/>
      <c r="B640" s="30" t="s">
        <v>274</v>
      </c>
      <c r="C640" s="20">
        <v>12.88</v>
      </c>
      <c r="D640" s="20" t="s">
        <v>3</v>
      </c>
      <c r="E640" s="19">
        <v>0</v>
      </c>
      <c r="F640" s="19">
        <v>0</v>
      </c>
      <c r="G640" s="19">
        <f>ROUND(C640*E640,)</f>
        <v>0</v>
      </c>
      <c r="H640" s="19">
        <f>ROUND(C640*F640,)</f>
        <v>0</v>
      </c>
    </row>
    <row r="642" spans="1:8" s="40" customFormat="1">
      <c r="A642" s="23">
        <f>MAX($A$639:A641)+1</f>
        <v>2</v>
      </c>
      <c r="B642" s="30" t="s">
        <v>228</v>
      </c>
      <c r="C642" s="20"/>
      <c r="D642" s="20"/>
      <c r="E642" s="19"/>
      <c r="F642" s="19"/>
      <c r="G642" s="19"/>
      <c r="H642" s="19"/>
    </row>
    <row r="643" spans="1:8" s="40" customFormat="1" ht="38.25">
      <c r="A643" s="23"/>
      <c r="B643" s="30" t="s">
        <v>227</v>
      </c>
      <c r="C643" s="20">
        <v>77.75</v>
      </c>
      <c r="D643" s="20" t="s">
        <v>3</v>
      </c>
      <c r="E643" s="19">
        <v>0</v>
      </c>
      <c r="F643" s="19">
        <v>0</v>
      </c>
      <c r="G643" s="19">
        <f>ROUND(C643*E643,)</f>
        <v>0</v>
      </c>
      <c r="H643" s="19">
        <f>ROUND(C643*F643,)</f>
        <v>0</v>
      </c>
    </row>
    <row r="644" spans="1:8">
      <c r="B644" s="47"/>
      <c r="C644" s="46"/>
      <c r="D644" s="46"/>
      <c r="E644" s="29"/>
      <c r="F644" s="29"/>
      <c r="G644" s="29"/>
      <c r="H644" s="29"/>
    </row>
    <row r="646" spans="1:8">
      <c r="B646" s="48" t="str">
        <f>Munkanem_62</f>
        <v>62. Kőburkolat készítése</v>
      </c>
      <c r="G646" s="22">
        <f>SUM(G639:G645)</f>
        <v>0</v>
      </c>
      <c r="H646" s="22">
        <f>SUM(H639:H645)</f>
        <v>0</v>
      </c>
    </row>
    <row r="648" spans="1:8">
      <c r="F648" s="38" t="s">
        <v>40</v>
      </c>
      <c r="G648" s="77">
        <f>G646+H646</f>
        <v>0</v>
      </c>
      <c r="H648" s="77"/>
    </row>
    <row r="650" spans="1:8">
      <c r="B650" s="48" t="str">
        <f>$B$66</f>
        <v>90. Takarítási munkák</v>
      </c>
    </row>
    <row r="652" spans="1:8">
      <c r="A652" s="23">
        <v>1</v>
      </c>
      <c r="B652" s="30" t="s">
        <v>146</v>
      </c>
    </row>
    <row r="653" spans="1:8" ht="25.5">
      <c r="B653" s="30" t="s">
        <v>145</v>
      </c>
      <c r="C653" s="20">
        <v>563.16</v>
      </c>
      <c r="D653" s="20" t="s">
        <v>3</v>
      </c>
      <c r="E653" s="19">
        <v>0</v>
      </c>
      <c r="F653" s="19">
        <v>0</v>
      </c>
      <c r="G653" s="19">
        <f>ROUND(C653*E653,)</f>
        <v>0</v>
      </c>
      <c r="H653" s="19">
        <f>ROUND(C653*F653,)</f>
        <v>0</v>
      </c>
    </row>
    <row r="654" spans="1:8" s="40" customFormat="1">
      <c r="A654" s="23"/>
      <c r="B654" s="47"/>
      <c r="C654" s="46"/>
      <c r="D654" s="46"/>
      <c r="E654" s="29"/>
      <c r="F654" s="29"/>
      <c r="G654" s="29"/>
      <c r="H654" s="29"/>
    </row>
    <row r="656" spans="1:8" s="40" customFormat="1">
      <c r="A656" s="23"/>
      <c r="B656" s="48" t="str">
        <f>Munkanem_90</f>
        <v>90. Takarítási munkák</v>
      </c>
      <c r="C656" s="20"/>
      <c r="D656" s="20"/>
      <c r="E656" s="19"/>
      <c r="F656" s="19"/>
      <c r="G656" s="22">
        <f>SUM(G652:G655)</f>
        <v>0</v>
      </c>
      <c r="H656" s="22">
        <f>SUM(H652:H655)</f>
        <v>0</v>
      </c>
    </row>
    <row r="658" spans="1:8" s="40" customFormat="1">
      <c r="A658" s="23"/>
      <c r="B658" s="30"/>
      <c r="C658" s="20"/>
      <c r="D658" s="20"/>
      <c r="E658" s="19"/>
      <c r="F658" s="38" t="s">
        <v>40</v>
      </c>
      <c r="G658" s="77">
        <f>G656+H656</f>
        <v>0</v>
      </c>
      <c r="H658" s="77"/>
    </row>
  </sheetData>
  <mergeCells count="34">
    <mergeCell ref="G658:H658"/>
    <mergeCell ref="G318:H318"/>
    <mergeCell ref="A8:H8"/>
    <mergeCell ref="A10:H10"/>
    <mergeCell ref="A11:H11"/>
    <mergeCell ref="A12:H12"/>
    <mergeCell ref="A14:H14"/>
    <mergeCell ref="A16:H16"/>
    <mergeCell ref="G71:H71"/>
    <mergeCell ref="A80:H80"/>
    <mergeCell ref="A82:H82"/>
    <mergeCell ref="A83:H83"/>
    <mergeCell ref="A84:H84"/>
    <mergeCell ref="A86:H86"/>
    <mergeCell ref="A88:H88"/>
    <mergeCell ref="G278:H278"/>
    <mergeCell ref="G110:H110"/>
    <mergeCell ref="G144:H144"/>
    <mergeCell ref="G154:H154"/>
    <mergeCell ref="G191:H191"/>
    <mergeCell ref="G201:H201"/>
    <mergeCell ref="G223:H223"/>
    <mergeCell ref="G625:H625"/>
    <mergeCell ref="G635:H635"/>
    <mergeCell ref="G648:H648"/>
    <mergeCell ref="G331:H331"/>
    <mergeCell ref="G344:H344"/>
    <mergeCell ref="G378:H378"/>
    <mergeCell ref="G421:H421"/>
    <mergeCell ref="G609:H609"/>
    <mergeCell ref="G458:H458"/>
    <mergeCell ref="G499:H499"/>
    <mergeCell ref="G532:H532"/>
    <mergeCell ref="G578:H578"/>
  </mergeCells>
  <hyperlinks>
    <hyperlink ref="B44" location="Munkanem_39" display="39. Szárazépítés"/>
    <hyperlink ref="B46" location="Munkanem_41" display="41. Tetőfedés"/>
    <hyperlink ref="B48" location="Munkanem_42" display="42. Aljzatkészítés, hideg- és melegburkolatok készítése"/>
    <hyperlink ref="B50" location="Munkanem_43" display="43. Bádogozás"/>
    <hyperlink ref="B52" location="Munkanem_44" display="44. Asztalosszerkezetek elhelyezése"/>
    <hyperlink ref="B54" location="Munkanem_45" display="45. Lakatosszerkezetek elhelyezése"/>
    <hyperlink ref="B56" location="Munkanem_47" display="47. Felületképzés"/>
    <hyperlink ref="B58" location="Munkanem_48" display="48. Szigetelés"/>
    <hyperlink ref="B26" location="Munkanem_15" display="15. Zsaluzás és állványozás"/>
    <hyperlink ref="B28" location="Munkanem_21" display="21. Irtás, föld és sziklamunka"/>
    <hyperlink ref="B32" location="Munkanem_31" display="31. Helyszíni beton és vasbeton munka"/>
    <hyperlink ref="B34" location="Munkanem_32" display="32. Előregyártott épületszerkezeti elem elhelyezése és szerelése"/>
    <hyperlink ref="B36" location="Munkanem_33" display="33. Falazás és egyéb kőművesmunkák"/>
    <hyperlink ref="B38" location="Munkanem_35" display="35. Ácsmunka"/>
    <hyperlink ref="B40" location="Munkanem_36" display="36. Vakolás és rabicolás"/>
    <hyperlink ref="B42" location="Munkanem_37" display="37. Égéstermék elvezető berendezések"/>
    <hyperlink ref="B30" location="Munkanem_22" display="22. Szivárgó építés, alagcsövezés"/>
    <hyperlink ref="B60" location="Munkanem_50" display="50. Beépített berendezési tárgyak"/>
    <hyperlink ref="B64" location="Munkanem_62" display="62. Kőburkolat készítése"/>
    <hyperlink ref="B62" location="Építészet!Munkanem_53" display="53. Közmű csatornaépítés"/>
    <hyperlink ref="B66"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8" manualBreakCount="18">
    <brk id="72" max="7" man="1"/>
    <brk id="119" max="7" man="1"/>
    <brk id="159" max="7" man="1"/>
    <brk id="192" max="7" man="1"/>
    <brk id="224" max="7" man="1"/>
    <brk id="262" max="7" man="1"/>
    <brk id="299" max="7" man="1"/>
    <brk id="332" max="7" man="1"/>
    <brk id="365" max="7" man="1"/>
    <brk id="396" max="7" man="1"/>
    <brk id="439" max="7" man="1"/>
    <brk id="466" max="7" man="1"/>
    <brk id="488" max="7" man="1"/>
    <brk id="513" max="7" man="1"/>
    <brk id="550" max="7" man="1"/>
    <brk id="584" max="7" man="1"/>
    <brk id="610" max="7" man="1"/>
    <brk id="64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26</vt:i4>
      </vt:variant>
    </vt:vector>
  </HeadingPairs>
  <TitlesOfParts>
    <vt:vector size="29" baseType="lpstr">
      <vt:lpstr>Főösszesítő</vt:lpstr>
      <vt:lpstr>Statika</vt:lpstr>
      <vt:lpstr>Építészet</vt:lpstr>
      <vt:lpstr>Építészet!Munkanem_15</vt:lpstr>
      <vt:lpstr>Építészet!Munkanem_21</vt:lpstr>
      <vt:lpstr>Építészet!Munkanem_22</vt:lpstr>
      <vt:lpstr>Építészet!Munkanem_31</vt:lpstr>
      <vt:lpstr>Építészet!Munkanem_32</vt:lpstr>
      <vt:lpstr>Építészet!Munkanem_33</vt:lpstr>
      <vt:lpstr>Statika!Munkanem_33</vt:lpstr>
      <vt:lpstr>Építészet!Munkanem_35</vt:lpstr>
      <vt:lpstr>Statika!Munkanem_35</vt:lpstr>
      <vt:lpstr>Építészet!Munkanem_36</vt:lpstr>
      <vt:lpstr>Építészet!Munkanem_37</vt:lpstr>
      <vt:lpstr>Építészet!Munkanem_39</vt:lpstr>
      <vt:lpstr>Építészet!Munkanem_41</vt:lpstr>
      <vt:lpstr>Építészet!Munkanem_42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2015-01-28T08:04:00Z</cp:lastPrinted>
  <dcterms:created xsi:type="dcterms:W3CDTF">2004-01-05T08:44:34Z</dcterms:created>
  <dcterms:modified xsi:type="dcterms:W3CDTF">2016-10-11T15:58:25Z</dcterms:modified>
</cp:coreProperties>
</file>